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190" windowHeight="560" activeTab="0"/>
  </bookViews>
  <sheets>
    <sheet name="Avgiftsnivå 1 Ortofoto" sheetId="1" r:id="rId1"/>
    <sheet name="Avgiftsnivå 2 Topowebbfast" sheetId="2" r:id="rId2"/>
    <sheet name="Avgiftsnivå 3 övriga geodata" sheetId="3" r:id="rId3"/>
  </sheets>
  <definedNames>
    <definedName name="Z_7CC4EB6B_DA4D_431C_A712_46B52F731652_.wvu.Rows" localSheetId="0" hidden="1">'Avgiftsnivå 1 Ortofoto'!$5:$5,'Avgiftsnivå 1 Ortofoto'!$35:$35</definedName>
    <definedName name="Z_7CC4EB6B_DA4D_431C_A712_46B52F731652_.wvu.Rows" localSheetId="1" hidden="1">'Avgiftsnivå 2 Topowebbfast'!$9:$9,'Avgiftsnivå 2 Topowebbfast'!$39:$39</definedName>
    <definedName name="Z_7CC4EB6B_DA4D_431C_A712_46B52F731652_.wvu.Rows" localSheetId="2" hidden="1">'Avgiftsnivå 3 övriga geodata'!$8:$8,'Avgiftsnivå 3 övriga geodata'!$38:$38</definedName>
  </definedNames>
  <calcPr fullCalcOnLoad="1"/>
</workbook>
</file>

<file path=xl/sharedStrings.xml><?xml version="1.0" encoding="utf-8"?>
<sst xmlns="http://schemas.openxmlformats.org/spreadsheetml/2006/main" count="228" uniqueCount="58">
  <si>
    <t xml:space="preserve"> </t>
  </si>
  <si>
    <t xml:space="preserve">Summa </t>
  </si>
  <si>
    <t>avgift - tjänst</t>
  </si>
  <si>
    <t>avgift - data</t>
  </si>
  <si>
    <t>Avgift för att använda LM:s visningstjänst</t>
  </si>
  <si>
    <t>Antal frågor/bildvisningar</t>
  </si>
  <si>
    <t>Antal frågor/
bildvisningar/
transaktioner</t>
  </si>
  <si>
    <t>Totalt antal hämtade pixlar</t>
  </si>
  <si>
    <t>Bildstorlek (antal pixlar i höjd)</t>
  </si>
  <si>
    <t xml:space="preserve">Avgift för data 
  </t>
  </si>
  <si>
    <t>Inte tillåtet att spara</t>
  </si>
  <si>
    <t>Kalkylator</t>
  </si>
  <si>
    <t xml:space="preserve">Pixelavgift  </t>
  </si>
  <si>
    <t>Summa total</t>
  </si>
  <si>
    <t>Pixelavgift</t>
  </si>
  <si>
    <t>Avgift per pixel</t>
  </si>
  <si>
    <t>Avgiftsnivå 1</t>
  </si>
  <si>
    <t>Avgiftsnivå 2</t>
  </si>
  <si>
    <t>Avgiftsnivå 3</t>
  </si>
  <si>
    <t xml:space="preserve">Antal frågor/bildvisningar  </t>
  </si>
  <si>
    <t xml:space="preserve">Avgift för data -
ortofoto
  </t>
  </si>
  <si>
    <t>Avgift för  Lantmäteriets visningstjänst</t>
  </si>
  <si>
    <t>Beräkna avgift utifrån 
hämtade pixlar</t>
  </si>
  <si>
    <t>data och tjänst</t>
  </si>
  <si>
    <t>Lägsta avgift  500 kr per år</t>
  </si>
  <si>
    <t xml:space="preserve">Avgiften för ett visst antal pixlar kan beräknas genom att mata </t>
  </si>
  <si>
    <t>in den totala mängden pixlar som använts och få ut summan</t>
  </si>
  <si>
    <t>Endast vita fält ska användas. Kalkylatorn används för att beräkna</t>
  </si>
  <si>
    <t>avgiften för ett visst antal transaktioner med en vald bildstorlek.</t>
  </si>
  <si>
    <t xml:space="preserve"> fördelad på data och tjänst.</t>
  </si>
  <si>
    <t>Beräkna avgifter</t>
  </si>
  <si>
    <t>Gäller produkterna:</t>
  </si>
  <si>
    <t>Administrativ indelning Visning Inspire</t>
  </si>
  <si>
    <t>Endast vita fält kan användas. Kalkylatorn används för att beräkna</t>
  </si>
  <si>
    <t>fördelad på data och tjänst.</t>
  </si>
  <si>
    <t>Ortofoto Visning</t>
  </si>
  <si>
    <t>Ortofoto Årsvisa Visning</t>
  </si>
  <si>
    <t xml:space="preserve">Topografisk webbkarta Visning Cache  </t>
  </si>
  <si>
    <r>
      <t>Maxavgift</t>
    </r>
    <r>
      <rPr>
        <sz val="12"/>
        <rFont val="Arial"/>
        <family val="2"/>
      </rPr>
      <t xml:space="preserve"> = </t>
    </r>
    <r>
      <rPr>
        <i/>
        <sz val="12"/>
        <rFont val="Arial"/>
        <family val="2"/>
      </rPr>
      <t>Fast avgift alternativt Maxavgift</t>
    </r>
    <r>
      <rPr>
        <sz val="12"/>
        <rFont val="Arial"/>
        <family val="2"/>
      </rPr>
      <t xml:space="preserve"> för en visningstjänst 
eller summan för de skikt som användare kommer åt, se LMFS </t>
    </r>
  </si>
  <si>
    <r>
      <t xml:space="preserve">Maxavgift </t>
    </r>
    <r>
      <rPr>
        <sz val="12"/>
        <rFont val="Arial"/>
        <family val="2"/>
      </rPr>
      <t>=</t>
    </r>
    <r>
      <rPr>
        <b/>
        <sz val="12"/>
        <rFont val="Arial"/>
        <family val="2"/>
      </rPr>
      <t xml:space="preserve">  </t>
    </r>
    <r>
      <rPr>
        <i/>
        <sz val="12"/>
        <rFont val="Arial"/>
        <family val="2"/>
      </rPr>
      <t>Fast avgift</t>
    </r>
    <r>
      <rPr>
        <sz val="12"/>
        <rFont val="Arial"/>
        <family val="2"/>
      </rPr>
      <t xml:space="preserve"> alternativt </t>
    </r>
    <r>
      <rPr>
        <i/>
        <sz val="12"/>
        <rFont val="Arial"/>
        <family val="2"/>
      </rPr>
      <t>Maxavgift</t>
    </r>
    <r>
      <rPr>
        <sz val="12"/>
        <rFont val="Arial"/>
        <family val="2"/>
      </rPr>
      <t xml:space="preserve"> för en visningstjänst
eller summan för de skikt som användare kommer åt, se LMFS </t>
    </r>
  </si>
  <si>
    <t>Topografisk webbkarta Visning skiktindelad</t>
  </si>
  <si>
    <t>Bildstorlek (antal pixlar i bredd)</t>
  </si>
  <si>
    <t xml:space="preserve">Transaktionsavgifter, med rabattstege och maxavgift. Avgifterna gäller per slutanvändare. </t>
  </si>
  <si>
    <r>
      <t>Maxavgift</t>
    </r>
    <r>
      <rPr>
        <sz val="12"/>
        <rFont val="Arial"/>
        <family val="2"/>
      </rPr>
      <t xml:space="preserve"> = </t>
    </r>
    <r>
      <rPr>
        <i/>
        <sz val="12"/>
        <rFont val="Arial"/>
        <family val="2"/>
      </rPr>
      <t>Fast avgift alternativt Maxavgift</t>
    </r>
    <r>
      <rPr>
        <sz val="12"/>
        <rFont val="Arial"/>
        <family val="2"/>
      </rPr>
      <t xml:space="preserve"> för en visningstjänst 
eller summan för de skikt som användare har tillgång till, se LMFS </t>
    </r>
  </si>
  <si>
    <t>Efter varje år, ska beräkningen starta om från noll. Detta gäller för respektive kund</t>
  </si>
  <si>
    <t>Höjd Visning Inspire (öppna data 1 jan 2016)</t>
  </si>
  <si>
    <t>x</t>
  </si>
  <si>
    <t>Fastighetsindelning Visning</t>
  </si>
  <si>
    <t>Topografisk webbkarta Visning</t>
  </si>
  <si>
    <t>Byggnad Visning, vector tiles</t>
  </si>
  <si>
    <t>Fastighetsindelning Visning, vector tiles</t>
  </si>
  <si>
    <t>Topografi Visning, vector tiles</t>
  </si>
  <si>
    <t>X</t>
  </si>
  <si>
    <t>Basemap Visning, Inspire</t>
  </si>
  <si>
    <t>Hydrografi Visning, Inspire</t>
  </si>
  <si>
    <t>Markreglerande bestämmelse Visning</t>
  </si>
  <si>
    <t>Rättighet Visning</t>
  </si>
  <si>
    <t>Markhöjdmodell Visning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</si>
</sst>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0\ &quot;kr&quot;"/>
    <numFmt numFmtId="167" formatCode="#,##0.0000"/>
    <numFmt numFmtId="168" formatCode="#,##0.000\ &quot;kr&quot;"/>
    <numFmt numFmtId="169" formatCode="#,##0.00000\ &quot;kr&quot;"/>
    <numFmt numFmtId="170" formatCode="#,##0.0000000000"/>
    <numFmt numFmtId="171" formatCode="#,##0.00000000000"/>
    <numFmt numFmtId="172" formatCode="#,##0.000000000000"/>
    <numFmt numFmtId="173" formatCode="#,##0.0000000000000"/>
    <numFmt numFmtId="174" formatCode="0.0000000000000"/>
    <numFmt numFmtId="175" formatCode="0.000000000000"/>
    <numFmt numFmtId="176" formatCode="#,##0.0000000\ &quot;kr&quot;"/>
    <numFmt numFmtId="177" formatCode="#,##0.0000000000\ &quot;kr&quot;"/>
    <numFmt numFmtId="178" formatCode="0.000000"/>
    <numFmt numFmtId="179" formatCode="0.0000000"/>
    <numFmt numFmtId="180" formatCode="#,##0.000000000000\ &quot;€&quot;"/>
    <numFmt numFmtId="181" formatCode="#,##0.000000000000\ &quot;kr&quot;"/>
    <numFmt numFmtId="182" formatCode="#,##0\ &quot;€&quot;"/>
    <numFmt numFmtId="183" formatCode="#,##0\ [$€-1]"/>
    <numFmt numFmtId="184" formatCode="#,##0\ &quot;kr&quot;"/>
    <numFmt numFmtId="185" formatCode="#,##0.0000000\ &quot;€&quot;"/>
    <numFmt numFmtId="186" formatCode="#,##0.00000"/>
    <numFmt numFmtId="187" formatCode="#,##0.00\ &quot;€&quot;"/>
    <numFmt numFmtId="188" formatCode="#,##0.000000"/>
    <numFmt numFmtId="189" formatCode="#,##0.000000000"/>
    <numFmt numFmtId="190" formatCode="0.0000"/>
    <numFmt numFmtId="191" formatCode="#,##0.00000000"/>
    <numFmt numFmtId="192" formatCode="#,##0.0000\ &quot;kr&quot;"/>
    <numFmt numFmtId="193" formatCode="#,##0.0000000000000\ &quot;kr&quot;"/>
    <numFmt numFmtId="194" formatCode="mmm/yyyy"/>
    <numFmt numFmtId="195" formatCode="0.000"/>
    <numFmt numFmtId="196" formatCode="#,##0.000"/>
    <numFmt numFmtId="197" formatCode="#,##0.00000000\ &quot;kr&quot;"/>
    <numFmt numFmtId="198" formatCode="&quot;Ja&quot;;&quot;Ja&quot;;&quot;Nej&quot;"/>
    <numFmt numFmtId="199" formatCode="&quot;Sant&quot;;&quot;Sant&quot;;&quot;Falskt&quot;"/>
    <numFmt numFmtId="200" formatCode="&quot;På&quot;;&quot;På&quot;;&quot;Av&quot;"/>
    <numFmt numFmtId="201" formatCode="[$€-2]\ #,##0.00_);[Red]\([$€-2]\ #,##0.00\)"/>
    <numFmt numFmtId="202" formatCode="#,##0.000000000000000\ &quot;kr&quot;"/>
    <numFmt numFmtId="203" formatCode="[$-41D]&quot;den &quot;d\ mmmm\ yyyy"/>
  </numFmts>
  <fonts count="6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8"/>
      <color indexed="58"/>
      <name val="Arial"/>
      <family val="2"/>
    </font>
    <font>
      <sz val="11"/>
      <color indexed="2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58"/>
      <name val="Arial"/>
      <family val="2"/>
    </font>
    <font>
      <sz val="10"/>
      <color indexed="43"/>
      <name val="Arial"/>
      <family val="2"/>
    </font>
    <font>
      <sz val="11"/>
      <color indexed="43"/>
      <name val="Arial"/>
      <family val="2"/>
    </font>
    <font>
      <b/>
      <sz val="11"/>
      <color indexed="43"/>
      <name val="Arial"/>
      <family val="2"/>
    </font>
    <font>
      <b/>
      <sz val="16"/>
      <color indexed="58"/>
      <name val="Arial"/>
      <family val="2"/>
    </font>
    <font>
      <sz val="9"/>
      <name val="Palatino"/>
      <family val="0"/>
    </font>
    <font>
      <sz val="10"/>
      <color indexed="58"/>
      <name val="Arial"/>
      <family val="2"/>
    </font>
    <font>
      <sz val="11"/>
      <color indexed="58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color indexed="5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color indexed="5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3" fontId="4" fillId="33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/>
    </xf>
    <xf numFmtId="184" fontId="1" fillId="35" borderId="12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Alignment="1">
      <alignment/>
    </xf>
    <xf numFmtId="0" fontId="4" fillId="35" borderId="13" xfId="0" applyFont="1" applyFill="1" applyBorder="1" applyAlignment="1">
      <alignment horizontal="right"/>
    </xf>
    <xf numFmtId="0" fontId="2" fillId="36" borderId="14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 applyProtection="1">
      <alignment/>
      <protection/>
    </xf>
    <xf numFmtId="184" fontId="1" fillId="36" borderId="13" xfId="0" applyNumberFormat="1" applyFont="1" applyFill="1" applyBorder="1" applyAlignment="1" applyProtection="1">
      <alignment/>
      <protection/>
    </xf>
    <xf numFmtId="0" fontId="2" fillId="33" borderId="18" xfId="0" applyFont="1" applyFill="1" applyBorder="1" applyAlignment="1">
      <alignment wrapText="1"/>
    </xf>
    <xf numFmtId="0" fontId="1" fillId="37" borderId="11" xfId="0" applyFont="1" applyFill="1" applyBorder="1" applyAlignment="1">
      <alignment/>
    </xf>
    <xf numFmtId="3" fontId="4" fillId="33" borderId="0" xfId="0" applyNumberFormat="1" applyFont="1" applyFill="1" applyAlignment="1">
      <alignment horizontal="center"/>
    </xf>
    <xf numFmtId="0" fontId="1" fillId="33" borderId="19" xfId="0" applyFont="1" applyFill="1" applyBorder="1" applyAlignment="1">
      <alignment/>
    </xf>
    <xf numFmtId="183" fontId="4" fillId="33" borderId="20" xfId="0" applyNumberFormat="1" applyFont="1" applyFill="1" applyBorder="1" applyAlignment="1" applyProtection="1">
      <alignment wrapText="1"/>
      <protection/>
    </xf>
    <xf numFmtId="181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6" borderId="21" xfId="0" applyFont="1" applyFill="1" applyBorder="1" applyAlignment="1">
      <alignment horizontal="right"/>
    </xf>
    <xf numFmtId="14" fontId="4" fillId="0" borderId="0" xfId="0" applyNumberFormat="1" applyFont="1" applyAlignment="1">
      <alignment/>
    </xf>
    <xf numFmtId="0" fontId="4" fillId="34" borderId="22" xfId="0" applyFont="1" applyFill="1" applyBorder="1" applyAlignment="1">
      <alignment horizontal="right"/>
    </xf>
    <xf numFmtId="184" fontId="1" fillId="37" borderId="23" xfId="0" applyNumberFormat="1" applyFont="1" applyFill="1" applyBorder="1" applyAlignment="1" applyProtection="1">
      <alignment/>
      <protection/>
    </xf>
    <xf numFmtId="184" fontId="1" fillId="37" borderId="24" xfId="0" applyNumberFormat="1" applyFont="1" applyFill="1" applyBorder="1" applyAlignment="1">
      <alignment horizontal="right"/>
    </xf>
    <xf numFmtId="0" fontId="8" fillId="33" borderId="25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187" fontId="0" fillId="33" borderId="26" xfId="0" applyNumberFormat="1" applyFont="1" applyFill="1" applyBorder="1" applyAlignment="1">
      <alignment/>
    </xf>
    <xf numFmtId="187" fontId="2" fillId="33" borderId="26" xfId="0" applyNumberFormat="1" applyFont="1" applyFill="1" applyBorder="1" applyAlignment="1">
      <alignment/>
    </xf>
    <xf numFmtId="187" fontId="0" fillId="33" borderId="26" xfId="0" applyNumberFormat="1" applyFont="1" applyFill="1" applyBorder="1" applyAlignment="1">
      <alignment wrapText="1"/>
    </xf>
    <xf numFmtId="0" fontId="0" fillId="33" borderId="2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181" fontId="4" fillId="33" borderId="27" xfId="0" applyNumberFormat="1" applyFont="1" applyFill="1" applyBorder="1" applyAlignment="1">
      <alignment horizontal="left"/>
    </xf>
    <xf numFmtId="0" fontId="8" fillId="33" borderId="28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/>
    </xf>
    <xf numFmtId="0" fontId="4" fillId="36" borderId="15" xfId="0" applyFont="1" applyFill="1" applyBorder="1" applyAlignment="1">
      <alignment horizontal="right"/>
    </xf>
    <xf numFmtId="0" fontId="4" fillId="35" borderId="29" xfId="0" applyFont="1" applyFill="1" applyBorder="1" applyAlignment="1">
      <alignment horizontal="right"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4" fontId="4" fillId="33" borderId="0" xfId="0" applyNumberFormat="1" applyFont="1" applyFill="1" applyAlignment="1">
      <alignment/>
    </xf>
    <xf numFmtId="0" fontId="2" fillId="35" borderId="30" xfId="0" applyFont="1" applyFill="1" applyBorder="1" applyAlignment="1">
      <alignment wrapText="1"/>
    </xf>
    <xf numFmtId="184" fontId="1" fillId="36" borderId="31" xfId="0" applyNumberFormat="1" applyFont="1" applyFill="1" applyBorder="1" applyAlignment="1" applyProtection="1">
      <alignment/>
      <protection/>
    </xf>
    <xf numFmtId="184" fontId="1" fillId="36" borderId="3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183" fontId="4" fillId="33" borderId="33" xfId="0" applyNumberFormat="1" applyFont="1" applyFill="1" applyBorder="1" applyAlignment="1" applyProtection="1">
      <alignment horizontal="center"/>
      <protection/>
    </xf>
    <xf numFmtId="0" fontId="4" fillId="36" borderId="2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183" fontId="4" fillId="33" borderId="20" xfId="0" applyNumberFormat="1" applyFont="1" applyFill="1" applyBorder="1" applyAlignment="1" applyProtection="1">
      <alignment horizontal="center" wrapText="1"/>
      <protection/>
    </xf>
    <xf numFmtId="0" fontId="4" fillId="0" borderId="34" xfId="0" applyFont="1" applyFill="1" applyBorder="1" applyAlignment="1">
      <alignment/>
    </xf>
    <xf numFmtId="0" fontId="0" fillId="0" borderId="0" xfId="0" applyFont="1" applyAlignment="1">
      <alignment/>
    </xf>
    <xf numFmtId="183" fontId="4" fillId="33" borderId="33" xfId="0" applyNumberFormat="1" applyFont="1" applyFill="1" applyBorder="1" applyAlignment="1" applyProtection="1">
      <alignment horizontal="right"/>
      <protection/>
    </xf>
    <xf numFmtId="184" fontId="4" fillId="0" borderId="0" xfId="0" applyNumberFormat="1" applyFont="1" applyAlignment="1">
      <alignment/>
    </xf>
    <xf numFmtId="0" fontId="4" fillId="33" borderId="34" xfId="0" applyFont="1" applyFill="1" applyBorder="1" applyAlignment="1">
      <alignment/>
    </xf>
    <xf numFmtId="0" fontId="4" fillId="0" borderId="34" xfId="0" applyFont="1" applyBorder="1" applyAlignment="1">
      <alignment/>
    </xf>
    <xf numFmtId="0" fontId="2" fillId="35" borderId="35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1" fillId="33" borderId="0" xfId="0" applyFont="1" applyFill="1" applyAlignment="1">
      <alignment/>
    </xf>
    <xf numFmtId="181" fontId="4" fillId="33" borderId="36" xfId="0" applyNumberFormat="1" applyFont="1" applyFill="1" applyBorder="1" applyAlignment="1">
      <alignment horizontal="left"/>
    </xf>
    <xf numFmtId="19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66" fontId="12" fillId="33" borderId="37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left"/>
    </xf>
    <xf numFmtId="3" fontId="13" fillId="33" borderId="0" xfId="0" applyNumberFormat="1" applyFont="1" applyFill="1" applyAlignment="1">
      <alignment horizontal="left"/>
    </xf>
    <xf numFmtId="181" fontId="13" fillId="33" borderId="0" xfId="0" applyNumberFormat="1" applyFont="1" applyFill="1" applyAlignment="1">
      <alignment/>
    </xf>
    <xf numFmtId="181" fontId="13" fillId="33" borderId="17" xfId="0" applyNumberFormat="1" applyFont="1" applyFill="1" applyBorder="1" applyAlignment="1">
      <alignment/>
    </xf>
    <xf numFmtId="197" fontId="13" fillId="33" borderId="17" xfId="0" applyNumberFormat="1" applyFont="1" applyFill="1" applyBorder="1" applyAlignment="1">
      <alignment/>
    </xf>
    <xf numFmtId="3" fontId="14" fillId="33" borderId="0" xfId="0" applyNumberFormat="1" applyFont="1" applyFill="1" applyAlignment="1">
      <alignment horizontal="left"/>
    </xf>
    <xf numFmtId="0" fontId="15" fillId="33" borderId="0" xfId="0" applyFont="1" applyFill="1" applyAlignment="1">
      <alignment/>
    </xf>
    <xf numFmtId="202" fontId="4" fillId="37" borderId="24" xfId="0" applyNumberFormat="1" applyFont="1" applyFill="1" applyBorder="1" applyAlignment="1">
      <alignment/>
    </xf>
    <xf numFmtId="0" fontId="4" fillId="33" borderId="37" xfId="0" applyFont="1" applyFill="1" applyBorder="1" applyAlignment="1">
      <alignment/>
    </xf>
    <xf numFmtId="3" fontId="4" fillId="33" borderId="37" xfId="0" applyNumberFormat="1" applyFont="1" applyFill="1" applyBorder="1" applyAlignment="1" applyProtection="1">
      <alignment/>
      <protection/>
    </xf>
    <xf numFmtId="184" fontId="1" fillId="37" borderId="38" xfId="0" applyNumberFormat="1" applyFont="1" applyFill="1" applyBorder="1" applyAlignment="1" applyProtection="1">
      <alignment/>
      <protection/>
    </xf>
    <xf numFmtId="0" fontId="4" fillId="34" borderId="32" xfId="0" applyFont="1" applyFill="1" applyBorder="1" applyAlignment="1">
      <alignment horizontal="right"/>
    </xf>
    <xf numFmtId="0" fontId="1" fillId="37" borderId="27" xfId="0" applyFont="1" applyFill="1" applyBorder="1" applyAlignment="1">
      <alignment/>
    </xf>
    <xf numFmtId="0" fontId="2" fillId="36" borderId="39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/>
    </xf>
    <xf numFmtId="0" fontId="2" fillId="35" borderId="40" xfId="0" applyFont="1" applyFill="1" applyBorder="1" applyAlignment="1">
      <alignment horizontal="center" wrapText="1"/>
    </xf>
    <xf numFmtId="184" fontId="1" fillId="35" borderId="0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1" fillId="37" borderId="27" xfId="0" applyFont="1" applyFill="1" applyBorder="1" applyAlignment="1">
      <alignment wrapText="1"/>
    </xf>
    <xf numFmtId="0" fontId="4" fillId="36" borderId="31" xfId="0" applyFont="1" applyFill="1" applyBorder="1" applyAlignment="1">
      <alignment horizontal="center"/>
    </xf>
    <xf numFmtId="184" fontId="1" fillId="37" borderId="43" xfId="0" applyNumberFormat="1" applyFont="1" applyFill="1" applyBorder="1" applyAlignment="1" applyProtection="1">
      <alignment/>
      <protection/>
    </xf>
    <xf numFmtId="0" fontId="4" fillId="37" borderId="32" xfId="0" applyFont="1" applyFill="1" applyBorder="1" applyAlignment="1">
      <alignment horizontal="right"/>
    </xf>
    <xf numFmtId="0" fontId="4" fillId="34" borderId="28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7" borderId="44" xfId="0" applyFont="1" applyFill="1" applyBorder="1" applyAlignment="1">
      <alignment horizontal="left"/>
    </xf>
    <xf numFmtId="0" fontId="2" fillId="33" borderId="4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left"/>
    </xf>
    <xf numFmtId="0" fontId="1" fillId="38" borderId="34" xfId="0" applyFont="1" applyFill="1" applyBorder="1" applyAlignment="1">
      <alignment horizontal="left"/>
    </xf>
    <xf numFmtId="0" fontId="1" fillId="38" borderId="46" xfId="0" applyFont="1" applyFill="1" applyBorder="1" applyAlignment="1">
      <alignment horizontal="left"/>
    </xf>
    <xf numFmtId="0" fontId="1" fillId="38" borderId="41" xfId="0" applyFont="1" applyFill="1" applyBorder="1" applyAlignment="1">
      <alignment horizontal="left"/>
    </xf>
    <xf numFmtId="0" fontId="1" fillId="38" borderId="36" xfId="0" applyFont="1" applyFill="1" applyBorder="1" applyAlignment="1">
      <alignment horizontal="left"/>
    </xf>
    <xf numFmtId="0" fontId="1" fillId="38" borderId="42" xfId="0" applyFont="1" applyFill="1" applyBorder="1" applyAlignment="1">
      <alignment horizontal="left"/>
    </xf>
    <xf numFmtId="0" fontId="1" fillId="38" borderId="28" xfId="0" applyFont="1" applyFill="1" applyBorder="1" applyAlignment="1">
      <alignment/>
    </xf>
    <xf numFmtId="0" fontId="1" fillId="38" borderId="34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36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197" fontId="4" fillId="0" borderId="25" xfId="0" applyNumberFormat="1" applyFont="1" applyFill="1" applyBorder="1" applyAlignment="1">
      <alignment/>
    </xf>
    <xf numFmtId="0" fontId="7" fillId="0" borderId="34" xfId="0" applyFont="1" applyBorder="1" applyAlignment="1">
      <alignment/>
    </xf>
    <xf numFmtId="181" fontId="13" fillId="33" borderId="0" xfId="0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197" fontId="4" fillId="37" borderId="33" xfId="0" applyNumberFormat="1" applyFont="1" applyFill="1" applyBorder="1" applyAlignment="1">
      <alignment/>
    </xf>
    <xf numFmtId="3" fontId="4" fillId="33" borderId="0" xfId="0" applyNumberFormat="1" applyFont="1" applyFill="1" applyAlignment="1">
      <alignment horizontal="left"/>
    </xf>
    <xf numFmtId="181" fontId="13" fillId="33" borderId="17" xfId="0" applyNumberFormat="1" applyFont="1" applyFill="1" applyBorder="1" applyAlignment="1">
      <alignment horizontal="left"/>
    </xf>
    <xf numFmtId="0" fontId="18" fillId="33" borderId="0" xfId="0" applyFont="1" applyFill="1" applyAlignment="1">
      <alignment/>
    </xf>
    <xf numFmtId="0" fontId="4" fillId="38" borderId="28" xfId="0" applyFont="1" applyFill="1" applyBorder="1" applyAlignment="1">
      <alignment/>
    </xf>
    <xf numFmtId="0" fontId="4" fillId="38" borderId="34" xfId="0" applyFont="1" applyFill="1" applyBorder="1" applyAlignment="1">
      <alignment/>
    </xf>
    <xf numFmtId="0" fontId="4" fillId="38" borderId="46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1" xfId="0" applyFont="1" applyFill="1" applyBorder="1" applyAlignment="1">
      <alignment/>
    </xf>
    <xf numFmtId="0" fontId="4" fillId="38" borderId="36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0" borderId="27" xfId="0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 locked="0"/>
    </xf>
    <xf numFmtId="0" fontId="19" fillId="33" borderId="0" xfId="0" applyFont="1" applyFill="1" applyAlignment="1">
      <alignment/>
    </xf>
    <xf numFmtId="184" fontId="1" fillId="35" borderId="42" xfId="0" applyNumberFormat="1" applyFont="1" applyFill="1" applyBorder="1" applyAlignment="1" applyProtection="1">
      <alignment/>
      <protection/>
    </xf>
    <xf numFmtId="14" fontId="8" fillId="34" borderId="12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left"/>
    </xf>
    <xf numFmtId="14" fontId="8" fillId="34" borderId="0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wrapText="1"/>
    </xf>
    <xf numFmtId="181" fontId="4" fillId="33" borderId="0" xfId="0" applyNumberFormat="1" applyFont="1" applyFill="1" applyBorder="1" applyAlignment="1">
      <alignment horizontal="left"/>
    </xf>
    <xf numFmtId="0" fontId="4" fillId="34" borderId="36" xfId="0" applyFont="1" applyFill="1" applyBorder="1" applyAlignment="1">
      <alignment horizontal="right"/>
    </xf>
    <xf numFmtId="166" fontId="12" fillId="33" borderId="2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87" fontId="0" fillId="33" borderId="17" xfId="0" applyNumberFormat="1" applyFont="1" applyFill="1" applyBorder="1" applyAlignment="1">
      <alignment/>
    </xf>
    <xf numFmtId="187" fontId="2" fillId="33" borderId="17" xfId="0" applyNumberFormat="1" applyFont="1" applyFill="1" applyBorder="1" applyAlignment="1">
      <alignment/>
    </xf>
    <xf numFmtId="187" fontId="0" fillId="33" borderId="17" xfId="0" applyNumberFormat="1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202" fontId="4" fillId="37" borderId="34" xfId="0" applyNumberFormat="1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2" fillId="33" borderId="48" xfId="0" applyFont="1" applyFill="1" applyBorder="1" applyAlignment="1">
      <alignment horizontal="center" wrapText="1"/>
    </xf>
    <xf numFmtId="3" fontId="4" fillId="33" borderId="4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44" xfId="0" applyFont="1" applyFill="1" applyBorder="1" applyAlignment="1" applyProtection="1">
      <alignment/>
      <protection locked="0"/>
    </xf>
    <xf numFmtId="0" fontId="4" fillId="35" borderId="4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3" fontId="4" fillId="0" borderId="44" xfId="0" applyNumberFormat="1" applyFont="1" applyFill="1" applyBorder="1" applyAlignment="1" applyProtection="1">
      <alignment/>
      <protection locked="0"/>
    </xf>
    <xf numFmtId="0" fontId="4" fillId="36" borderId="17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184" fontId="1" fillId="37" borderId="44" xfId="0" applyNumberFormat="1" applyFont="1" applyFill="1" applyBorder="1" applyAlignment="1" applyProtection="1">
      <alignment/>
      <protection/>
    </xf>
    <xf numFmtId="184" fontId="1" fillId="37" borderId="50" xfId="0" applyNumberFormat="1" applyFont="1" applyFill="1" applyBorder="1" applyAlignment="1" applyProtection="1">
      <alignment/>
      <protection/>
    </xf>
    <xf numFmtId="0" fontId="11" fillId="39" borderId="27" xfId="0" applyFont="1" applyFill="1" applyBorder="1" applyAlignment="1" applyProtection="1">
      <alignment horizontal="center"/>
      <protection locked="0"/>
    </xf>
    <xf numFmtId="3" fontId="4" fillId="39" borderId="27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6" fontId="12" fillId="33" borderId="17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 applyProtection="1">
      <alignment horizontal="left"/>
      <protection locked="0"/>
    </xf>
    <xf numFmtId="181" fontId="4" fillId="33" borderId="17" xfId="0" applyNumberFormat="1" applyFont="1" applyFill="1" applyBorder="1" applyAlignment="1">
      <alignment horizontal="left"/>
    </xf>
    <xf numFmtId="197" fontId="4" fillId="37" borderId="34" xfId="0" applyNumberFormat="1" applyFont="1" applyFill="1" applyBorder="1" applyAlignment="1">
      <alignment/>
    </xf>
    <xf numFmtId="0" fontId="17" fillId="33" borderId="51" xfId="0" applyFont="1" applyFill="1" applyBorder="1" applyAlignment="1">
      <alignment horizontal="left" wrapText="1"/>
    </xf>
    <xf numFmtId="0" fontId="22" fillId="33" borderId="51" xfId="0" applyFont="1" applyFill="1" applyBorder="1" applyAlignment="1">
      <alignment horizontal="left" wrapText="1"/>
    </xf>
    <xf numFmtId="0" fontId="4" fillId="36" borderId="49" xfId="0" applyFont="1" applyFill="1" applyBorder="1" applyAlignment="1">
      <alignment horizontal="right"/>
    </xf>
    <xf numFmtId="0" fontId="2" fillId="36" borderId="52" xfId="0" applyFont="1" applyFill="1" applyBorder="1" applyAlignment="1">
      <alignment wrapText="1"/>
    </xf>
    <xf numFmtId="184" fontId="1" fillId="36" borderId="0" xfId="0" applyNumberFormat="1" applyFont="1" applyFill="1" applyBorder="1" applyAlignment="1" applyProtection="1">
      <alignment/>
      <protection/>
    </xf>
    <xf numFmtId="0" fontId="17" fillId="33" borderId="53" xfId="0" applyFont="1" applyFill="1" applyBorder="1" applyAlignment="1">
      <alignment horizontal="left" wrapText="1"/>
    </xf>
    <xf numFmtId="3" fontId="17" fillId="33" borderId="0" xfId="0" applyNumberFormat="1" applyFont="1" applyFill="1" applyBorder="1" applyAlignment="1">
      <alignment wrapText="1"/>
    </xf>
    <xf numFmtId="0" fontId="25" fillId="0" borderId="27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6" fillId="33" borderId="0" xfId="0" applyFont="1" applyFill="1" applyAlignment="1">
      <alignment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  <protection locked="0"/>
    </xf>
    <xf numFmtId="14" fontId="8" fillId="34" borderId="0" xfId="0" applyNumberFormat="1" applyFont="1" applyFill="1" applyBorder="1" applyAlignment="1">
      <alignment horizontal="center" wrapText="1"/>
    </xf>
    <xf numFmtId="14" fontId="8" fillId="34" borderId="12" xfId="0" applyNumberFormat="1" applyFont="1" applyFill="1" applyBorder="1" applyAlignment="1">
      <alignment horizontal="center" wrapText="1"/>
    </xf>
    <xf numFmtId="14" fontId="8" fillId="34" borderId="0" xfId="0" applyNumberFormat="1" applyFont="1" applyFill="1" applyBorder="1" applyAlignment="1">
      <alignment horizontal="center"/>
    </xf>
    <xf numFmtId="14" fontId="8" fillId="34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left"/>
    </xf>
    <xf numFmtId="0" fontId="1" fillId="38" borderId="34" xfId="0" applyFont="1" applyFill="1" applyBorder="1" applyAlignment="1">
      <alignment horizontal="left"/>
    </xf>
    <xf numFmtId="0" fontId="1" fillId="38" borderId="46" xfId="0" applyFont="1" applyFill="1" applyBorder="1" applyAlignment="1">
      <alignment horizontal="left"/>
    </xf>
    <xf numFmtId="0" fontId="1" fillId="38" borderId="41" xfId="0" applyFont="1" applyFill="1" applyBorder="1" applyAlignment="1">
      <alignment horizontal="left"/>
    </xf>
    <xf numFmtId="0" fontId="1" fillId="38" borderId="36" xfId="0" applyFont="1" applyFill="1" applyBorder="1" applyAlignment="1">
      <alignment horizontal="left"/>
    </xf>
    <xf numFmtId="0" fontId="1" fillId="38" borderId="42" xfId="0" applyFont="1" applyFill="1" applyBorder="1" applyAlignment="1">
      <alignment horizontal="left"/>
    </xf>
    <xf numFmtId="14" fontId="8" fillId="34" borderId="0" xfId="0" applyNumberFormat="1" applyFont="1" applyFill="1" applyBorder="1" applyAlignment="1">
      <alignment horizontal="center" wrapText="1"/>
    </xf>
    <xf numFmtId="14" fontId="8" fillId="34" borderId="0" xfId="0" applyNumberFormat="1" applyFont="1" applyFill="1" applyBorder="1" applyAlignment="1">
      <alignment horizontal="left"/>
    </xf>
    <xf numFmtId="14" fontId="8" fillId="34" borderId="12" xfId="0" applyNumberFormat="1" applyFont="1" applyFill="1" applyBorder="1" applyAlignment="1">
      <alignment horizontal="left"/>
    </xf>
    <xf numFmtId="14" fontId="8" fillId="34" borderId="0" xfId="0" applyNumberFormat="1" applyFont="1" applyFill="1" applyBorder="1" applyAlignment="1">
      <alignment horizontal="center" vertical="top" wrapText="1"/>
    </xf>
    <xf numFmtId="14" fontId="8" fillId="34" borderId="0" xfId="0" applyNumberFormat="1" applyFont="1" applyFill="1" applyBorder="1" applyAlignment="1">
      <alignment horizontal="center" vertical="top"/>
    </xf>
    <xf numFmtId="14" fontId="8" fillId="34" borderId="12" xfId="0" applyNumberFormat="1" applyFont="1" applyFill="1" applyBorder="1" applyAlignment="1">
      <alignment horizontal="center" vertical="top"/>
    </xf>
    <xf numFmtId="0" fontId="22" fillId="33" borderId="22" xfId="0" applyFont="1" applyFill="1" applyBorder="1" applyAlignment="1">
      <alignment horizontal="left" wrapText="1"/>
    </xf>
    <xf numFmtId="0" fontId="22" fillId="33" borderId="54" xfId="0" applyFont="1" applyFill="1" applyBorder="1" applyAlignment="1">
      <alignment horizontal="left" wrapText="1"/>
    </xf>
    <xf numFmtId="0" fontId="4" fillId="38" borderId="41" xfId="0" applyFont="1" applyFill="1" applyBorder="1" applyAlignment="1">
      <alignment horizontal="left"/>
    </xf>
    <xf numFmtId="0" fontId="4" fillId="38" borderId="36" xfId="0" applyFont="1" applyFill="1" applyBorder="1" applyAlignment="1">
      <alignment horizontal="left"/>
    </xf>
    <xf numFmtId="0" fontId="4" fillId="38" borderId="42" xfId="0" applyFont="1" applyFill="1" applyBorder="1" applyAlignment="1">
      <alignment horizontal="left"/>
    </xf>
    <xf numFmtId="0" fontId="17" fillId="33" borderId="55" xfId="0" applyFont="1" applyFill="1" applyBorder="1" applyAlignment="1">
      <alignment horizontal="left" wrapText="1"/>
    </xf>
    <xf numFmtId="0" fontId="17" fillId="33" borderId="54" xfId="0" applyFont="1" applyFill="1" applyBorder="1" applyAlignment="1">
      <alignment horizontal="left" wrapText="1"/>
    </xf>
    <xf numFmtId="0" fontId="4" fillId="38" borderId="28" xfId="0" applyFont="1" applyFill="1" applyBorder="1" applyAlignment="1">
      <alignment horizontal="left"/>
    </xf>
    <xf numFmtId="0" fontId="4" fillId="38" borderId="34" xfId="0" applyFont="1" applyFill="1" applyBorder="1" applyAlignment="1">
      <alignment horizontal="left"/>
    </xf>
    <xf numFmtId="0" fontId="4" fillId="38" borderId="46" xfId="0" applyFont="1" applyFill="1" applyBorder="1" applyAlignment="1">
      <alignment horizontal="left"/>
    </xf>
    <xf numFmtId="14" fontId="8" fillId="34" borderId="12" xfId="0" applyNumberFormat="1" applyFont="1" applyFill="1" applyBorder="1" applyAlignment="1">
      <alignment horizontal="center" wrapText="1"/>
    </xf>
    <xf numFmtId="0" fontId="22" fillId="33" borderId="55" xfId="0" applyFont="1" applyFill="1" applyBorder="1" applyAlignment="1">
      <alignment horizontal="left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657225</xdr:colOff>
      <xdr:row>0</xdr:row>
      <xdr:rowOff>0</xdr:rowOff>
    </xdr:to>
    <xdr:sp>
      <xdr:nvSpPr>
        <xdr:cNvPr id="1" name="Ellipsi 2"/>
        <xdr:cNvSpPr>
          <a:spLocks/>
        </xdr:cNvSpPr>
      </xdr:nvSpPr>
      <xdr:spPr>
        <a:xfrm>
          <a:off x="504825" y="0"/>
          <a:ext cx="190500" cy="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1" name="Ellipsi 2"/>
        <xdr:cNvSpPr>
          <a:spLocks/>
        </xdr:cNvSpPr>
      </xdr:nvSpPr>
      <xdr:spPr>
        <a:xfrm>
          <a:off x="571500" y="0"/>
          <a:ext cx="180975" cy="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657225</xdr:colOff>
      <xdr:row>0</xdr:row>
      <xdr:rowOff>0</xdr:rowOff>
    </xdr:to>
    <xdr:sp>
      <xdr:nvSpPr>
        <xdr:cNvPr id="1" name="Ellipsi 2"/>
        <xdr:cNvSpPr>
          <a:spLocks/>
        </xdr:cNvSpPr>
      </xdr:nvSpPr>
      <xdr:spPr>
        <a:xfrm>
          <a:off x="495300" y="0"/>
          <a:ext cx="190500" cy="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0.5625" style="2" customWidth="1"/>
    <col min="2" max="2" width="27.8515625" style="2" customWidth="1"/>
    <col min="3" max="3" width="2.421875" style="2" customWidth="1"/>
    <col min="4" max="4" width="24.57421875" style="2" bestFit="1" customWidth="1"/>
    <col min="5" max="5" width="2.421875" style="2" customWidth="1"/>
    <col min="6" max="6" width="17.00390625" style="2" customWidth="1"/>
    <col min="7" max="7" width="15.421875" style="2" bestFit="1" customWidth="1"/>
    <col min="8" max="8" width="15.140625" style="2" bestFit="1" customWidth="1"/>
    <col min="9" max="9" width="25.8515625" style="2" bestFit="1" customWidth="1"/>
    <col min="10" max="10" width="21.421875" style="2" customWidth="1"/>
    <col min="11" max="11" width="21.00390625" style="2" customWidth="1"/>
    <col min="12" max="12" width="14.421875" style="2" customWidth="1"/>
    <col min="13" max="13" width="16.57421875" style="2" bestFit="1" customWidth="1"/>
    <col min="14" max="14" width="13.57421875" style="2" customWidth="1"/>
    <col min="15" max="15" width="16.421875" style="2" customWidth="1"/>
    <col min="16" max="16" width="2.421875" style="2" customWidth="1"/>
    <col min="17" max="17" width="23.140625" style="2" bestFit="1" customWidth="1"/>
    <col min="18" max="18" width="15.421875" style="2" bestFit="1" customWidth="1"/>
    <col min="19" max="19" width="13.140625" style="2" bestFit="1" customWidth="1"/>
    <col min="20" max="20" width="14.140625" style="2" bestFit="1" customWidth="1"/>
    <col min="21" max="16384" width="9.140625" style="2" customWidth="1"/>
  </cols>
  <sheetData>
    <row r="1" spans="1:13" ht="30.75" customHeight="1">
      <c r="A1" s="1"/>
      <c r="B1" s="25" t="s">
        <v>42</v>
      </c>
      <c r="C1" s="25"/>
      <c r="D1" s="25"/>
      <c r="E1" s="25"/>
      <c r="F1" s="25"/>
      <c r="G1" s="1"/>
      <c r="H1" s="1"/>
      <c r="I1" s="1"/>
      <c r="J1" s="1"/>
      <c r="K1" s="92"/>
      <c r="M1" s="27" t="s">
        <v>0</v>
      </c>
    </row>
    <row r="2" spans="1:13" ht="25.5" thickBot="1">
      <c r="A2" s="1"/>
      <c r="B2" s="80" t="s">
        <v>16</v>
      </c>
      <c r="C2" s="80"/>
      <c r="D2" s="127"/>
      <c r="E2" s="127"/>
      <c r="F2" s="141" t="s">
        <v>0</v>
      </c>
      <c r="G2" s="1"/>
      <c r="H2" s="1"/>
      <c r="I2" s="1"/>
      <c r="J2" s="1"/>
      <c r="K2" s="92"/>
      <c r="M2" s="27"/>
    </row>
    <row r="3" spans="1:17" ht="18" thickBot="1">
      <c r="A3" s="1"/>
      <c r="B3" s="68" t="s">
        <v>31</v>
      </c>
      <c r="C3" s="171" t="s">
        <v>46</v>
      </c>
      <c r="D3" s="127" t="s">
        <v>35</v>
      </c>
      <c r="E3" s="127"/>
      <c r="F3" s="127"/>
      <c r="G3" s="1"/>
      <c r="H3" s="3">
        <f>IF(ISTEXT(C3),1,0)+IF(ISTEXT(C4),1,0)+IF(ISTEXT(E3),1,0)+IF(ISTEXT(E4),1,0)+IF(ISTEXT(E6),1,0)</f>
        <v>1</v>
      </c>
      <c r="I3" s="194" t="s">
        <v>24</v>
      </c>
      <c r="J3" s="194"/>
      <c r="K3" s="195"/>
      <c r="Q3" s="4"/>
    </row>
    <row r="4" spans="1:17" ht="15" customHeight="1" thickBot="1">
      <c r="A4" s="1"/>
      <c r="B4" s="74" t="s">
        <v>14</v>
      </c>
      <c r="C4" s="172"/>
      <c r="D4" s="127" t="s">
        <v>36</v>
      </c>
      <c r="E4" s="127"/>
      <c r="F4" s="127"/>
      <c r="G4" s="1"/>
      <c r="H4" s="1"/>
      <c r="I4" s="204" t="s">
        <v>43</v>
      </c>
      <c r="J4" s="194"/>
      <c r="K4" s="195"/>
      <c r="Q4" s="4"/>
    </row>
    <row r="5" spans="1:11" ht="15" customHeight="1" hidden="1" thickBot="1">
      <c r="A5" s="1"/>
      <c r="B5" s="69">
        <f>B35</f>
        <v>1.506562944E-06</v>
      </c>
      <c r="C5" s="147"/>
      <c r="D5" s="41"/>
      <c r="E5" s="173"/>
      <c r="F5" s="144"/>
      <c r="G5" s="41"/>
      <c r="H5" s="41"/>
      <c r="I5" s="194"/>
      <c r="J5" s="194"/>
      <c r="K5" s="195"/>
    </row>
    <row r="6" spans="1:11" ht="14.25" thickBot="1">
      <c r="A6" s="1"/>
      <c r="B6" s="86" t="s">
        <v>11</v>
      </c>
      <c r="C6" s="127"/>
      <c r="D6" s="127"/>
      <c r="E6" s="127"/>
      <c r="F6" s="127"/>
      <c r="G6" s="41"/>
      <c r="H6" s="41"/>
      <c r="I6" s="194"/>
      <c r="J6" s="194"/>
      <c r="K6" s="195"/>
    </row>
    <row r="7" spans="1:11" ht="14.25" thickBot="1">
      <c r="A7" s="1"/>
      <c r="B7" s="101" t="s">
        <v>8</v>
      </c>
      <c r="C7" s="101"/>
      <c r="D7" s="161">
        <v>600</v>
      </c>
      <c r="E7" s="165"/>
      <c r="F7" s="164" t="s">
        <v>1</v>
      </c>
      <c r="G7" s="162" t="s">
        <v>1</v>
      </c>
      <c r="H7" s="55" t="s">
        <v>13</v>
      </c>
      <c r="I7" s="76"/>
      <c r="J7" s="9" t="s">
        <v>0</v>
      </c>
      <c r="K7" s="92"/>
    </row>
    <row r="8" spans="1:11" ht="14.25" thickBot="1">
      <c r="A8" s="1"/>
      <c r="B8" s="102" t="s">
        <v>41</v>
      </c>
      <c r="C8" s="102"/>
      <c r="D8" s="161">
        <v>500</v>
      </c>
      <c r="E8" s="167"/>
      <c r="F8" s="168" t="s">
        <v>2</v>
      </c>
      <c r="G8" s="163" t="s">
        <v>3</v>
      </c>
      <c r="H8" s="58" t="s">
        <v>0</v>
      </c>
      <c r="I8" s="76"/>
      <c r="J8" s="9" t="s">
        <v>0</v>
      </c>
      <c r="K8" s="92"/>
    </row>
    <row r="9" spans="1:13" ht="14.25" thickBot="1">
      <c r="A9" s="1"/>
      <c r="B9" s="103" t="s">
        <v>19</v>
      </c>
      <c r="C9" s="103"/>
      <c r="D9" s="166">
        <v>1000000</v>
      </c>
      <c r="E9" s="169"/>
      <c r="F9" s="170">
        <f>ROUND(($B$12*SQRT(D9*$D$7*$D$8*3)/5)/20,0)*3</f>
        <v>42879</v>
      </c>
      <c r="G9" s="84">
        <f>ROUND(($B$12*SQRT(D9*$D$7*$D$8*3)/5)/20,0)*8</f>
        <v>114344</v>
      </c>
      <c r="H9" s="30">
        <f>SUM(F9:G9)</f>
        <v>157223</v>
      </c>
      <c r="I9" s="76"/>
      <c r="J9" s="9"/>
      <c r="K9" s="92"/>
      <c r="L9" s="2" t="s">
        <v>0</v>
      </c>
      <c r="M9" s="70" t="s">
        <v>0</v>
      </c>
    </row>
    <row r="10" spans="1:11" ht="17.25" customHeight="1" thickBot="1">
      <c r="A10" s="1"/>
      <c r="B10" s="85" t="s">
        <v>7</v>
      </c>
      <c r="C10" s="148"/>
      <c r="D10" s="7">
        <f>D7*D8*D9*H3</f>
        <v>300000000000</v>
      </c>
      <c r="E10" s="24"/>
      <c r="F10" s="24" t="s">
        <v>0</v>
      </c>
      <c r="G10" s="24"/>
      <c r="H10" s="24"/>
      <c r="I10" s="76"/>
      <c r="J10" s="76"/>
      <c r="K10" s="92"/>
    </row>
    <row r="11" spans="1:12" ht="15.75" thickBot="1">
      <c r="A11" s="1"/>
      <c r="B11" s="31" t="s">
        <v>10</v>
      </c>
      <c r="C11" s="31"/>
      <c r="D11" s="31"/>
      <c r="E11" s="157"/>
      <c r="F11" s="52" t="s">
        <v>0</v>
      </c>
      <c r="G11" s="52" t="s">
        <v>0</v>
      </c>
      <c r="H11" s="52" t="s">
        <v>0</v>
      </c>
      <c r="I11" s="52" t="s">
        <v>0</v>
      </c>
      <c r="J11" s="52" t="s">
        <v>0</v>
      </c>
      <c r="K11" s="92"/>
      <c r="L11" s="44" t="s">
        <v>0</v>
      </c>
    </row>
    <row r="12" spans="1:11" ht="39" thickBot="1">
      <c r="A12" s="1"/>
      <c r="B12" s="73">
        <f>B5*1000000</f>
        <v>1.506562944</v>
      </c>
      <c r="C12" s="149"/>
      <c r="D12" s="104" t="s">
        <v>6</v>
      </c>
      <c r="E12" s="158"/>
      <c r="F12" s="87" t="s">
        <v>21</v>
      </c>
      <c r="G12" s="89" t="s">
        <v>20</v>
      </c>
      <c r="H12" s="91" t="s">
        <v>0</v>
      </c>
      <c r="I12" s="97" t="s">
        <v>22</v>
      </c>
      <c r="J12" s="52" t="s">
        <v>0</v>
      </c>
      <c r="K12" s="92"/>
    </row>
    <row r="13" spans="1:11" ht="14.25" thickBot="1">
      <c r="A13" s="1"/>
      <c r="B13" s="37"/>
      <c r="C13" s="150"/>
      <c r="D13" s="15">
        <v>500</v>
      </c>
      <c r="E13" s="15"/>
      <c r="F13" s="50">
        <f>ROUND(($B$12*SQRT(D13*$D$7*$D$8*3)/5)/20,0)*3</f>
        <v>960</v>
      </c>
      <c r="G13" s="90">
        <f>ROUND(($B$12*SQRT(D13*$D$7*$D$8*3)/5)/20,0)*8</f>
        <v>2560</v>
      </c>
      <c r="H13" s="91"/>
      <c r="I13" s="100" t="s">
        <v>7</v>
      </c>
      <c r="J13" s="140">
        <v>300000000</v>
      </c>
      <c r="K13" s="92"/>
    </row>
    <row r="14" spans="1:11" ht="13.5">
      <c r="A14" s="1"/>
      <c r="B14" s="37"/>
      <c r="C14" s="150"/>
      <c r="D14" s="16">
        <v>1000</v>
      </c>
      <c r="E14" s="16"/>
      <c r="F14" s="50">
        <f aca="true" t="shared" si="0" ref="F14:F34">ROUND(($B$12*SQRT(D14*$D$7*$D$8*3)/5)/20,0)*3</f>
        <v>1356</v>
      </c>
      <c r="G14" s="90">
        <f aca="true" t="shared" si="1" ref="G14:G34">ROUND(($B$12*SQRT(D14*$D$7*$D$8*3)/5)/20,0)*8</f>
        <v>3616</v>
      </c>
      <c r="H14" s="91"/>
      <c r="I14" s="53" t="s">
        <v>1</v>
      </c>
      <c r="J14" s="54" t="s">
        <v>1</v>
      </c>
      <c r="K14" s="55" t="s">
        <v>1</v>
      </c>
    </row>
    <row r="15" spans="1:11" ht="14.25" thickBot="1">
      <c r="A15" s="1"/>
      <c r="B15" s="33"/>
      <c r="C15" s="151"/>
      <c r="D15" s="16">
        <v>2000</v>
      </c>
      <c r="E15" s="16"/>
      <c r="F15" s="50">
        <f t="shared" si="0"/>
        <v>1917</v>
      </c>
      <c r="G15" s="90">
        <f t="shared" si="1"/>
        <v>5112</v>
      </c>
      <c r="H15" s="91"/>
      <c r="I15" s="98" t="s">
        <v>2</v>
      </c>
      <c r="J15" s="57" t="s">
        <v>3</v>
      </c>
      <c r="K15" s="58" t="s">
        <v>23</v>
      </c>
    </row>
    <row r="16" spans="1:14" ht="15" customHeight="1" thickBot="1">
      <c r="A16" s="1"/>
      <c r="B16" s="34"/>
      <c r="C16" s="152"/>
      <c r="D16" s="16">
        <v>5000</v>
      </c>
      <c r="E16" s="16"/>
      <c r="F16" s="50">
        <f t="shared" si="0"/>
        <v>3033</v>
      </c>
      <c r="G16" s="90">
        <f t="shared" si="1"/>
        <v>8088</v>
      </c>
      <c r="H16" s="91"/>
      <c r="I16" s="99">
        <f>ROUND(($B$12*SQRT(J13*3)/5)/20,0)*3</f>
        <v>1356</v>
      </c>
      <c r="J16" s="29">
        <f>ROUND(($B$12*SQRT(J13*3)/5)/20,0)*8</f>
        <v>3616</v>
      </c>
      <c r="K16" s="30">
        <f>SUM(I16:J16)</f>
        <v>4972</v>
      </c>
      <c r="N16" s="45" t="s">
        <v>0</v>
      </c>
    </row>
    <row r="17" spans="1:14" ht="13.5">
      <c r="A17" s="1"/>
      <c r="B17" s="35"/>
      <c r="C17" s="153"/>
      <c r="D17" s="17">
        <v>10000</v>
      </c>
      <c r="E17" s="17"/>
      <c r="F17" s="50">
        <f t="shared" si="0"/>
        <v>4287</v>
      </c>
      <c r="G17" s="90">
        <f t="shared" si="1"/>
        <v>11432</v>
      </c>
      <c r="H17" s="91"/>
      <c r="I17" s="66"/>
      <c r="J17" s="66"/>
      <c r="K17" s="92"/>
      <c r="N17" s="45" t="s">
        <v>0</v>
      </c>
    </row>
    <row r="18" spans="1:11" ht="13.5">
      <c r="A18" s="1"/>
      <c r="B18" s="36"/>
      <c r="C18" s="154"/>
      <c r="D18" s="17">
        <v>20000</v>
      </c>
      <c r="E18" s="17"/>
      <c r="F18" s="50">
        <f t="shared" si="0"/>
        <v>6063</v>
      </c>
      <c r="G18" s="90">
        <f t="shared" si="1"/>
        <v>16168</v>
      </c>
      <c r="H18" s="91"/>
      <c r="I18" s="66"/>
      <c r="J18" s="66"/>
      <c r="K18" s="92"/>
    </row>
    <row r="19" spans="1:14" ht="13.5">
      <c r="A19" s="1"/>
      <c r="B19" s="36"/>
      <c r="C19" s="154"/>
      <c r="D19" s="17">
        <v>50000</v>
      </c>
      <c r="E19" s="17"/>
      <c r="F19" s="50">
        <f t="shared" si="0"/>
        <v>9588</v>
      </c>
      <c r="G19" s="90">
        <f t="shared" si="1"/>
        <v>25568</v>
      </c>
      <c r="H19" s="91"/>
      <c r="I19" s="66"/>
      <c r="J19" s="66"/>
      <c r="K19" s="92"/>
      <c r="N19" s="60"/>
    </row>
    <row r="20" spans="1:14" ht="13.5">
      <c r="A20" s="1"/>
      <c r="B20" s="36"/>
      <c r="C20" s="154"/>
      <c r="D20" s="17">
        <v>100000</v>
      </c>
      <c r="E20" s="17"/>
      <c r="F20" s="50">
        <f t="shared" si="0"/>
        <v>13560</v>
      </c>
      <c r="G20" s="90">
        <f t="shared" si="1"/>
        <v>36160</v>
      </c>
      <c r="H20" s="91"/>
      <c r="I20" s="66"/>
      <c r="J20" s="66"/>
      <c r="K20" s="92"/>
      <c r="N20" s="60"/>
    </row>
    <row r="21" spans="1:14" ht="13.5">
      <c r="A21" s="1"/>
      <c r="B21" s="36"/>
      <c r="C21" s="154"/>
      <c r="D21" s="17">
        <v>200000</v>
      </c>
      <c r="E21" s="17"/>
      <c r="F21" s="50">
        <f t="shared" si="0"/>
        <v>19176</v>
      </c>
      <c r="G21" s="90">
        <f t="shared" si="1"/>
        <v>51136</v>
      </c>
      <c r="H21" s="91"/>
      <c r="I21" s="66"/>
      <c r="J21" s="66"/>
      <c r="K21" s="92"/>
      <c r="N21" s="60"/>
    </row>
    <row r="22" spans="1:14" ht="13.5">
      <c r="A22" s="1"/>
      <c r="B22" s="36"/>
      <c r="C22" s="154"/>
      <c r="D22" s="17">
        <v>500000</v>
      </c>
      <c r="E22" s="17"/>
      <c r="F22" s="50">
        <f t="shared" si="0"/>
        <v>30318</v>
      </c>
      <c r="G22" s="90">
        <f t="shared" si="1"/>
        <v>80848</v>
      </c>
      <c r="H22" s="91"/>
      <c r="I22" s="52" t="s">
        <v>30</v>
      </c>
      <c r="J22" s="66"/>
      <c r="K22" s="92"/>
      <c r="N22" s="60"/>
    </row>
    <row r="23" spans="1:14" ht="14.25" thickBot="1">
      <c r="A23" s="1"/>
      <c r="B23" s="36"/>
      <c r="C23" s="154"/>
      <c r="D23" s="17">
        <v>1000000</v>
      </c>
      <c r="E23" s="17"/>
      <c r="F23" s="50">
        <f t="shared" si="0"/>
        <v>42879</v>
      </c>
      <c r="G23" s="90">
        <f t="shared" si="1"/>
        <v>114344</v>
      </c>
      <c r="H23" s="91"/>
      <c r="I23" s="66"/>
      <c r="J23" s="66"/>
      <c r="K23" s="92"/>
      <c r="N23" s="60"/>
    </row>
    <row r="24" spans="1:12" ht="13.5">
      <c r="A24" s="1"/>
      <c r="B24" s="37"/>
      <c r="C24" s="150"/>
      <c r="D24" s="17">
        <v>2000000</v>
      </c>
      <c r="E24" s="17"/>
      <c r="F24" s="50">
        <f t="shared" si="0"/>
        <v>60639</v>
      </c>
      <c r="G24" s="90">
        <f t="shared" si="1"/>
        <v>161704</v>
      </c>
      <c r="H24" s="91"/>
      <c r="I24" s="198" t="s">
        <v>27</v>
      </c>
      <c r="J24" s="199"/>
      <c r="K24" s="200"/>
      <c r="L24" s="44" t="s">
        <v>0</v>
      </c>
    </row>
    <row r="25" spans="1:12" ht="14.25" thickBot="1">
      <c r="A25" s="1"/>
      <c r="B25" s="37"/>
      <c r="C25" s="150"/>
      <c r="D25" s="17">
        <v>5000000</v>
      </c>
      <c r="E25" s="17"/>
      <c r="F25" s="50">
        <f t="shared" si="0"/>
        <v>95877</v>
      </c>
      <c r="G25" s="90">
        <f t="shared" si="1"/>
        <v>255672</v>
      </c>
      <c r="H25" s="91"/>
      <c r="I25" s="201" t="s">
        <v>28</v>
      </c>
      <c r="J25" s="202"/>
      <c r="K25" s="203"/>
      <c r="L25" s="44" t="s">
        <v>0</v>
      </c>
    </row>
    <row r="26" spans="1:12" ht="14.25" thickBot="1">
      <c r="A26" s="1"/>
      <c r="B26" s="37"/>
      <c r="C26" s="150"/>
      <c r="D26" s="17">
        <v>10000000</v>
      </c>
      <c r="E26" s="17"/>
      <c r="F26" s="50">
        <f t="shared" si="0"/>
        <v>135591</v>
      </c>
      <c r="G26" s="90">
        <f t="shared" si="1"/>
        <v>361576</v>
      </c>
      <c r="H26" s="91"/>
      <c r="I26" s="196"/>
      <c r="J26" s="196"/>
      <c r="K26" s="197"/>
      <c r="L26" s="44" t="s">
        <v>0</v>
      </c>
    </row>
    <row r="27" spans="1:12" ht="13.5">
      <c r="A27" s="1"/>
      <c r="B27" s="37"/>
      <c r="C27" s="150"/>
      <c r="D27" s="17">
        <v>20000000</v>
      </c>
      <c r="E27" s="17"/>
      <c r="F27" s="50">
        <f t="shared" si="0"/>
        <v>191754</v>
      </c>
      <c r="G27" s="90">
        <f t="shared" si="1"/>
        <v>511344</v>
      </c>
      <c r="H27" s="91"/>
      <c r="I27" s="113" t="s">
        <v>25</v>
      </c>
      <c r="J27" s="114"/>
      <c r="K27" s="115"/>
      <c r="L27" s="44" t="s">
        <v>0</v>
      </c>
    </row>
    <row r="28" spans="1:12" ht="13.5">
      <c r="A28" s="1"/>
      <c r="B28" s="37"/>
      <c r="C28" s="150"/>
      <c r="D28" s="17">
        <v>50000000</v>
      </c>
      <c r="E28" s="17"/>
      <c r="F28" s="50">
        <f t="shared" si="0"/>
        <v>303189</v>
      </c>
      <c r="G28" s="90">
        <f t="shared" si="1"/>
        <v>808504</v>
      </c>
      <c r="H28" s="91"/>
      <c r="I28" s="116" t="s">
        <v>26</v>
      </c>
      <c r="J28" s="117"/>
      <c r="K28" s="118"/>
      <c r="L28" s="44" t="s">
        <v>0</v>
      </c>
    </row>
    <row r="29" spans="1:12" ht="14.25" thickBot="1">
      <c r="A29" s="1"/>
      <c r="B29" s="38"/>
      <c r="C29" s="91"/>
      <c r="D29" s="17">
        <v>100000000</v>
      </c>
      <c r="E29" s="17"/>
      <c r="F29" s="50">
        <f t="shared" si="0"/>
        <v>428775</v>
      </c>
      <c r="G29" s="90">
        <f t="shared" si="1"/>
        <v>1143400</v>
      </c>
      <c r="H29" s="91"/>
      <c r="I29" s="119" t="s">
        <v>29</v>
      </c>
      <c r="J29" s="120"/>
      <c r="K29" s="121"/>
      <c r="L29" s="44" t="s">
        <v>0</v>
      </c>
    </row>
    <row r="30" spans="1:12" ht="13.5">
      <c r="A30" s="1"/>
      <c r="B30" s="38" t="s">
        <v>0</v>
      </c>
      <c r="C30" s="91"/>
      <c r="D30" s="17">
        <v>150000000</v>
      </c>
      <c r="E30" s="17"/>
      <c r="F30" s="50">
        <f t="shared" si="0"/>
        <v>525141</v>
      </c>
      <c r="G30" s="90">
        <f t="shared" si="1"/>
        <v>1400376</v>
      </c>
      <c r="H30" s="91"/>
      <c r="I30" s="66"/>
      <c r="J30" s="66"/>
      <c r="K30" s="92"/>
      <c r="L30" s="44" t="s">
        <v>0</v>
      </c>
    </row>
    <row r="31" spans="1:12" ht="13.5">
      <c r="A31" s="1"/>
      <c r="B31" s="38" t="s">
        <v>0</v>
      </c>
      <c r="C31" s="91"/>
      <c r="D31" s="17">
        <v>200000000</v>
      </c>
      <c r="E31" s="17"/>
      <c r="F31" s="50">
        <f t="shared" si="0"/>
        <v>606381</v>
      </c>
      <c r="G31" s="90">
        <f t="shared" si="1"/>
        <v>1617016</v>
      </c>
      <c r="H31" s="91"/>
      <c r="I31" s="66" t="s">
        <v>0</v>
      </c>
      <c r="J31" s="66"/>
      <c r="K31" s="92"/>
      <c r="L31" s="44" t="s">
        <v>0</v>
      </c>
    </row>
    <row r="32" spans="1:12" ht="13.5">
      <c r="A32" s="1"/>
      <c r="B32" s="38" t="s">
        <v>0</v>
      </c>
      <c r="C32" s="91"/>
      <c r="D32" s="17">
        <v>250000000</v>
      </c>
      <c r="E32" s="17"/>
      <c r="F32" s="50">
        <f t="shared" si="0"/>
        <v>677952</v>
      </c>
      <c r="G32" s="90">
        <f t="shared" si="1"/>
        <v>1807872</v>
      </c>
      <c r="H32" s="91"/>
      <c r="I32" s="93" t="s">
        <v>0</v>
      </c>
      <c r="J32" s="93" t="s">
        <v>0</v>
      </c>
      <c r="K32" s="92" t="s">
        <v>0</v>
      </c>
      <c r="L32" s="44" t="s">
        <v>0</v>
      </c>
    </row>
    <row r="33" spans="1:12" ht="13.5">
      <c r="A33" s="1"/>
      <c r="B33" s="88" t="s">
        <v>0</v>
      </c>
      <c r="C33" s="155"/>
      <c r="D33" s="17">
        <v>300000000</v>
      </c>
      <c r="E33" s="17"/>
      <c r="F33" s="50">
        <f t="shared" si="0"/>
        <v>742662</v>
      </c>
      <c r="G33" s="90">
        <f t="shared" si="1"/>
        <v>1980432</v>
      </c>
      <c r="H33" s="91"/>
      <c r="I33" s="66"/>
      <c r="J33" s="66"/>
      <c r="K33" s="92"/>
      <c r="L33" s="44" t="s">
        <v>0</v>
      </c>
    </row>
    <row r="34" spans="1:12" ht="14.25" thickBot="1">
      <c r="A34" s="1"/>
      <c r="B34" s="82" t="s">
        <v>0</v>
      </c>
      <c r="C34" s="82"/>
      <c r="D34" s="83">
        <v>400000000</v>
      </c>
      <c r="E34" s="159"/>
      <c r="F34" s="51">
        <f t="shared" si="0"/>
        <v>857550</v>
      </c>
      <c r="G34" s="142">
        <f t="shared" si="1"/>
        <v>2286800</v>
      </c>
      <c r="H34" s="94"/>
      <c r="I34" s="95"/>
      <c r="J34" s="95"/>
      <c r="K34" s="96"/>
      <c r="L34" s="44" t="s">
        <v>0</v>
      </c>
    </row>
    <row r="35" spans="2:12" ht="14.25" hidden="1" thickBot="1">
      <c r="B35" s="81">
        <v>1.506562944E-06</v>
      </c>
      <c r="C35" s="156"/>
      <c r="D35" s="59"/>
      <c r="E35" s="160"/>
      <c r="H35" s="12"/>
      <c r="I35" s="12"/>
      <c r="J35" s="12"/>
      <c r="L35" s="44" t="s">
        <v>0</v>
      </c>
    </row>
    <row r="36" spans="4:6" ht="13.5">
      <c r="D36" s="5"/>
      <c r="E36" s="5"/>
      <c r="F36" s="5"/>
    </row>
    <row r="37" spans="2:3" ht="13.5">
      <c r="B37" s="5" t="s">
        <v>44</v>
      </c>
      <c r="C37" s="5"/>
    </row>
    <row r="39" ht="13.5">
      <c r="L39" s="45" t="s">
        <v>0</v>
      </c>
    </row>
    <row r="40" ht="13.5">
      <c r="L40" s="45" t="s">
        <v>0</v>
      </c>
    </row>
    <row r="41" ht="13.5">
      <c r="L41" s="45" t="s">
        <v>0</v>
      </c>
    </row>
    <row r="42" spans="12:13" ht="13.5">
      <c r="L42" s="44"/>
      <c r="M42" s="44"/>
    </row>
    <row r="47" ht="13.5">
      <c r="L47" s="47" t="s">
        <v>0</v>
      </c>
    </row>
    <row r="48" ht="13.5">
      <c r="L48" s="46" t="s">
        <v>0</v>
      </c>
    </row>
    <row r="49" ht="13.5">
      <c r="L49" s="46" t="s">
        <v>0</v>
      </c>
    </row>
  </sheetData>
  <sheetProtection sheet="1" selectLockedCells="1"/>
  <mergeCells count="5">
    <mergeCell ref="I3:K3"/>
    <mergeCell ref="I26:K26"/>
    <mergeCell ref="I24:K24"/>
    <mergeCell ref="I25:K25"/>
    <mergeCell ref="I4:K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.57421875" style="2" customWidth="1"/>
    <col min="2" max="2" width="28.140625" style="2" customWidth="1"/>
    <col min="3" max="3" width="2.8515625" style="2" customWidth="1"/>
    <col min="4" max="4" width="24.57421875" style="2" customWidth="1"/>
    <col min="5" max="5" width="17.00390625" style="2" customWidth="1"/>
    <col min="6" max="6" width="14.421875" style="2" customWidth="1"/>
    <col min="7" max="7" width="15.140625" style="2" bestFit="1" customWidth="1"/>
    <col min="8" max="8" width="25.421875" style="2" customWidth="1"/>
    <col min="9" max="9" width="20.140625" style="2" bestFit="1" customWidth="1"/>
    <col min="10" max="10" width="23.57421875" style="2" customWidth="1"/>
    <col min="11" max="11" width="15.421875" style="2" customWidth="1"/>
    <col min="12" max="12" width="14.00390625" style="2" bestFit="1" customWidth="1"/>
    <col min="13" max="13" width="13.57421875" style="2" customWidth="1"/>
    <col min="14" max="14" width="23.140625" style="2" bestFit="1" customWidth="1"/>
    <col min="15" max="15" width="2.421875" style="2" customWidth="1"/>
    <col min="16" max="16" width="23.140625" style="2" bestFit="1" customWidth="1"/>
    <col min="17" max="17" width="15.421875" style="2" bestFit="1" customWidth="1"/>
    <col min="18" max="18" width="13.140625" style="2" bestFit="1" customWidth="1"/>
    <col min="19" max="19" width="14.140625" style="2" bestFit="1" customWidth="1"/>
    <col min="20" max="16384" width="9.140625" style="2" customWidth="1"/>
  </cols>
  <sheetData>
    <row r="1" spans="1:12" ht="30.75" customHeight="1" thickBot="1">
      <c r="A1" s="1"/>
      <c r="B1" s="25" t="s">
        <v>42</v>
      </c>
      <c r="C1" s="25"/>
      <c r="D1" s="25"/>
      <c r="E1" s="25"/>
      <c r="F1" s="66"/>
      <c r="G1" s="66"/>
      <c r="H1" s="66"/>
      <c r="I1" s="66"/>
      <c r="J1" s="92"/>
      <c r="L1" s="27"/>
    </row>
    <row r="2" spans="1:12" ht="30.75" customHeight="1" thickBot="1">
      <c r="A2" s="1"/>
      <c r="B2" s="80" t="s">
        <v>17</v>
      </c>
      <c r="C2" s="189"/>
      <c r="D2" s="129" t="s">
        <v>48</v>
      </c>
      <c r="E2" s="25"/>
      <c r="F2" s="66"/>
      <c r="G2" s="66"/>
      <c r="H2" s="66"/>
      <c r="I2" s="66"/>
      <c r="J2" s="92"/>
      <c r="L2" s="27"/>
    </row>
    <row r="3" spans="1:16" ht="20.25" customHeight="1" thickBot="1">
      <c r="A3" s="1"/>
      <c r="B3" s="68" t="s">
        <v>31</v>
      </c>
      <c r="C3" s="190"/>
      <c r="D3" s="129" t="s">
        <v>40</v>
      </c>
      <c r="E3" s="25"/>
      <c r="F3" s="66"/>
      <c r="G3" s="41">
        <f>IF(ISTEXT(C2),1,0)+IF(ISTEXT(C3),1,0)+IF(ISTEXT(C4),1,0)+IF(ISTEXT(C5),1,0)+IF(ISTEXT(C9),1,0)+IF(ISTEXT(C6),1,0)+IF(ISTEXT(C7),1,0)+IF(ISTEXT(#REF!),1,0)+IF(ISTEXT(#REF!),1,0)+IF(ISTEXT(C8),1,0)</f>
        <v>1</v>
      </c>
      <c r="H3" s="205" t="s">
        <v>24</v>
      </c>
      <c r="I3" s="205"/>
      <c r="J3" s="206"/>
      <c r="P3" s="4"/>
    </row>
    <row r="4" spans="1:16" ht="20.25" customHeight="1" thickBot="1">
      <c r="A4" s="1"/>
      <c r="B4" s="68"/>
      <c r="C4" s="190"/>
      <c r="D4" s="129" t="s">
        <v>37</v>
      </c>
      <c r="E4" s="25"/>
      <c r="F4" s="66"/>
      <c r="G4" s="66"/>
      <c r="H4" s="207" t="s">
        <v>38</v>
      </c>
      <c r="I4" s="208"/>
      <c r="J4" s="209"/>
      <c r="P4" s="4"/>
    </row>
    <row r="5" spans="1:16" ht="20.25" customHeight="1" thickBot="1">
      <c r="A5" s="1"/>
      <c r="B5" s="75" t="s">
        <v>12</v>
      </c>
      <c r="C5" s="191"/>
      <c r="D5" s="129" t="s">
        <v>47</v>
      </c>
      <c r="E5" s="25"/>
      <c r="F5" s="66"/>
      <c r="G5" s="66"/>
      <c r="H5" s="208"/>
      <c r="I5" s="208"/>
      <c r="J5" s="209"/>
      <c r="P5" s="4"/>
    </row>
    <row r="6" spans="1:16" ht="20.25" customHeight="1" thickBot="1">
      <c r="A6" s="1"/>
      <c r="B6" s="75"/>
      <c r="C6" s="191"/>
      <c r="D6" s="129" t="s">
        <v>49</v>
      </c>
      <c r="E6" s="25"/>
      <c r="F6" s="66"/>
      <c r="G6" s="66"/>
      <c r="H6" s="208"/>
      <c r="I6" s="208"/>
      <c r="J6" s="209"/>
      <c r="P6" s="4"/>
    </row>
    <row r="7" spans="1:16" ht="20.25" customHeight="1" thickBot="1">
      <c r="A7" s="1"/>
      <c r="B7" s="75"/>
      <c r="C7" s="191"/>
      <c r="D7" s="129" t="s">
        <v>50</v>
      </c>
      <c r="E7" s="25"/>
      <c r="F7" s="66"/>
      <c r="G7" s="66"/>
      <c r="H7" s="208"/>
      <c r="I7" s="208"/>
      <c r="J7" s="209"/>
      <c r="P7" s="4"/>
    </row>
    <row r="8" spans="1:16" ht="19.5" customHeight="1" thickBot="1">
      <c r="A8" s="1"/>
      <c r="B8" s="75"/>
      <c r="C8" s="191" t="s">
        <v>52</v>
      </c>
      <c r="D8" s="129" t="s">
        <v>51</v>
      </c>
      <c r="E8" s="25"/>
      <c r="F8" s="66"/>
      <c r="G8" s="66"/>
      <c r="H8" s="208"/>
      <c r="I8" s="208"/>
      <c r="J8" s="209"/>
      <c r="P8" s="4"/>
    </row>
    <row r="9" spans="1:10" ht="14.25" customHeight="1" hidden="1" thickBot="1">
      <c r="A9" s="1"/>
      <c r="B9" s="39">
        <f>B39</f>
        <v>3.348549E-07</v>
      </c>
      <c r="C9" s="176"/>
      <c r="D9" s="21"/>
      <c r="E9" s="21"/>
      <c r="F9" s="21"/>
      <c r="G9" s="21"/>
      <c r="H9" s="208"/>
      <c r="I9" s="208"/>
      <c r="J9" s="209"/>
    </row>
    <row r="10" spans="1:10" ht="14.25" thickBot="1">
      <c r="A10" s="1"/>
      <c r="B10" s="20" t="s">
        <v>11</v>
      </c>
      <c r="C10" s="66"/>
      <c r="D10" s="129"/>
      <c r="E10" s="3"/>
      <c r="F10" s="41"/>
      <c r="G10" s="41"/>
      <c r="H10" s="24"/>
      <c r="I10" s="66"/>
      <c r="J10" s="92"/>
    </row>
    <row r="11" spans="1:10" ht="14.25" thickBot="1">
      <c r="A11" s="1"/>
      <c r="B11" s="13" t="s">
        <v>8</v>
      </c>
      <c r="C11" s="101"/>
      <c r="D11" s="139">
        <v>500</v>
      </c>
      <c r="E11" s="53" t="s">
        <v>1</v>
      </c>
      <c r="F11" s="54" t="s">
        <v>1</v>
      </c>
      <c r="G11" s="55" t="s">
        <v>13</v>
      </c>
      <c r="H11" s="124"/>
      <c r="I11" s="66" t="s">
        <v>0</v>
      </c>
      <c r="J11" s="92"/>
    </row>
    <row r="12" spans="1:10" ht="14.25" thickBot="1">
      <c r="A12" s="1"/>
      <c r="B12" s="14" t="s">
        <v>41</v>
      </c>
      <c r="C12" s="102"/>
      <c r="D12" s="139">
        <v>500</v>
      </c>
      <c r="E12" s="56" t="s">
        <v>2</v>
      </c>
      <c r="F12" s="57" t="s">
        <v>3</v>
      </c>
      <c r="G12" s="58" t="s">
        <v>0</v>
      </c>
      <c r="H12" s="77" t="s">
        <v>15</v>
      </c>
      <c r="I12" s="66"/>
      <c r="J12" s="92"/>
    </row>
    <row r="13" spans="1:12" ht="14.25" thickBot="1">
      <c r="A13" s="1"/>
      <c r="B13" s="28" t="s">
        <v>5</v>
      </c>
      <c r="C13" s="102"/>
      <c r="D13" s="140">
        <v>1000000</v>
      </c>
      <c r="E13" s="29">
        <f>ROUND(($B$16*SQRT(D13*$D$11*$D$12*3)/5)/20,0)*3</f>
        <v>8700</v>
      </c>
      <c r="F13" s="29">
        <f>ROUND(($B$16*SQRT(D13*$D$11*$D$12*3)/5)/20,0)*8</f>
        <v>23200</v>
      </c>
      <c r="G13" s="30">
        <f>SUM(E13:F13)</f>
        <v>31900</v>
      </c>
      <c r="H13" s="78">
        <f>G13/D14</f>
        <v>1.276E-07</v>
      </c>
      <c r="I13" s="66"/>
      <c r="J13" s="92"/>
      <c r="K13" s="2" t="s">
        <v>0</v>
      </c>
      <c r="L13" s="71" t="s">
        <v>0</v>
      </c>
    </row>
    <row r="14" spans="1:10" ht="17.25" customHeight="1" thickBot="1">
      <c r="A14" s="1"/>
      <c r="B14" s="6" t="s">
        <v>7</v>
      </c>
      <c r="C14" s="148"/>
      <c r="D14" s="7">
        <f>D11*D12*D13*G3</f>
        <v>250000000000</v>
      </c>
      <c r="E14" s="24"/>
      <c r="F14" s="24"/>
      <c r="G14" s="24"/>
      <c r="H14" s="24"/>
      <c r="I14" s="66"/>
      <c r="J14" s="92"/>
    </row>
    <row r="15" spans="1:11" ht="15.75" thickBot="1">
      <c r="A15" s="1"/>
      <c r="B15" s="31" t="s">
        <v>10</v>
      </c>
      <c r="C15" s="40"/>
      <c r="D15" s="40"/>
      <c r="E15" s="22" t="s">
        <v>0</v>
      </c>
      <c r="F15" s="22" t="s">
        <v>0</v>
      </c>
      <c r="G15" s="52" t="s">
        <v>0</v>
      </c>
      <c r="H15" s="52" t="s">
        <v>0</v>
      </c>
      <c r="I15" s="52"/>
      <c r="J15" s="92"/>
      <c r="K15" s="44" t="s">
        <v>0</v>
      </c>
    </row>
    <row r="16" spans="1:10" ht="39" thickBot="1">
      <c r="A16" s="1"/>
      <c r="B16" s="73">
        <f>B9*1000000</f>
        <v>0.3348549</v>
      </c>
      <c r="C16" s="174"/>
      <c r="D16" s="19" t="s">
        <v>6</v>
      </c>
      <c r="E16" s="11" t="s">
        <v>4</v>
      </c>
      <c r="F16" s="65" t="s">
        <v>9</v>
      </c>
      <c r="G16" s="52" t="s">
        <v>0</v>
      </c>
      <c r="H16" s="97" t="s">
        <v>22</v>
      </c>
      <c r="I16" s="52" t="s">
        <v>0</v>
      </c>
      <c r="J16" s="92"/>
    </row>
    <row r="17" spans="1:10" ht="18" customHeight="1" thickBot="1">
      <c r="A17" s="1"/>
      <c r="B17" s="32"/>
      <c r="C17" s="91"/>
      <c r="D17" s="15">
        <v>500</v>
      </c>
      <c r="E17" s="18">
        <f>ROUND(($B$16*SQRT(D17*$D$11*$D$12*3)/5)/20,0)*3</f>
        <v>195</v>
      </c>
      <c r="F17" s="8">
        <f>ROUND(($B$16*SQRT(D17*$D$11*$D$12*3)/5)/20,0)*8</f>
        <v>520</v>
      </c>
      <c r="G17" s="91" t="s">
        <v>0</v>
      </c>
      <c r="H17" s="100" t="s">
        <v>7</v>
      </c>
      <c r="I17" s="140">
        <v>125000000</v>
      </c>
      <c r="J17" s="92"/>
    </row>
    <row r="18" spans="1:10" ht="13.5">
      <c r="A18" s="1"/>
      <c r="B18" s="33"/>
      <c r="C18" s="151"/>
      <c r="D18" s="16">
        <v>1000</v>
      </c>
      <c r="E18" s="18">
        <f aca="true" t="shared" si="0" ref="E18:E37">ROUND(($B$16*SQRT(D18*$D$11*$D$12*3)/5)/20,0)*3</f>
        <v>276</v>
      </c>
      <c r="F18" s="8">
        <f aca="true" t="shared" si="1" ref="F18:F37">ROUND(($B$16*SQRT(D18*$D$11*$D$12*3)/5)/20,0)*8</f>
        <v>736</v>
      </c>
      <c r="G18" s="91"/>
      <c r="H18" s="53" t="s">
        <v>1</v>
      </c>
      <c r="I18" s="54" t="s">
        <v>1</v>
      </c>
      <c r="J18" s="55" t="s">
        <v>1</v>
      </c>
    </row>
    <row r="19" spans="1:10" ht="14.25" thickBot="1">
      <c r="A19" s="1"/>
      <c r="B19" s="34"/>
      <c r="C19" s="152"/>
      <c r="D19" s="16">
        <v>2000</v>
      </c>
      <c r="E19" s="18">
        <f t="shared" si="0"/>
        <v>390</v>
      </c>
      <c r="F19" s="8">
        <f t="shared" si="1"/>
        <v>1040</v>
      </c>
      <c r="G19" s="91"/>
      <c r="H19" s="98" t="s">
        <v>2</v>
      </c>
      <c r="I19" s="57" t="s">
        <v>3</v>
      </c>
      <c r="J19" s="58" t="s">
        <v>23</v>
      </c>
    </row>
    <row r="20" spans="1:10" ht="15" customHeight="1" thickBot="1">
      <c r="A20" s="1"/>
      <c r="B20" s="35"/>
      <c r="C20" s="153"/>
      <c r="D20" s="16">
        <v>5000</v>
      </c>
      <c r="E20" s="18">
        <f t="shared" si="0"/>
        <v>615</v>
      </c>
      <c r="F20" s="8">
        <f t="shared" si="1"/>
        <v>1640</v>
      </c>
      <c r="G20" s="91"/>
      <c r="H20" s="99">
        <f>ROUND(($B$16*SQRT(I17*3)/5)/20,0)*3</f>
        <v>195</v>
      </c>
      <c r="I20" s="29">
        <f>ROUND(($B$16*SQRT(I17*3)/5)/20,0)*8</f>
        <v>520</v>
      </c>
      <c r="J20" s="30">
        <f>SUM(H20:I20)</f>
        <v>715</v>
      </c>
    </row>
    <row r="21" spans="1:10" ht="13.5">
      <c r="A21" s="1"/>
      <c r="B21" s="36"/>
      <c r="C21" s="154"/>
      <c r="D21" s="17">
        <v>10000</v>
      </c>
      <c r="E21" s="18">
        <f t="shared" si="0"/>
        <v>870</v>
      </c>
      <c r="F21" s="8">
        <f t="shared" si="1"/>
        <v>2320</v>
      </c>
      <c r="G21" s="91"/>
      <c r="H21" s="66"/>
      <c r="I21" s="66"/>
      <c r="J21" s="92"/>
    </row>
    <row r="22" spans="1:10" ht="13.5">
      <c r="A22" s="1"/>
      <c r="B22" s="36"/>
      <c r="C22" s="154"/>
      <c r="D22" s="17">
        <v>20000</v>
      </c>
      <c r="E22" s="18">
        <f t="shared" si="0"/>
        <v>1230</v>
      </c>
      <c r="F22" s="8">
        <f t="shared" si="1"/>
        <v>3280</v>
      </c>
      <c r="G22" s="91"/>
      <c r="H22" s="66"/>
      <c r="I22" s="66"/>
      <c r="J22" s="92"/>
    </row>
    <row r="23" spans="1:10" ht="13.5">
      <c r="A23" s="1"/>
      <c r="B23" s="36"/>
      <c r="C23" s="154"/>
      <c r="D23" s="17">
        <v>50000</v>
      </c>
      <c r="E23" s="18">
        <f t="shared" si="0"/>
        <v>1944</v>
      </c>
      <c r="F23" s="8">
        <f t="shared" si="1"/>
        <v>5184</v>
      </c>
      <c r="G23" s="91"/>
      <c r="H23" s="66"/>
      <c r="I23" s="66"/>
      <c r="J23" s="92"/>
    </row>
    <row r="24" spans="1:13" ht="13.5">
      <c r="A24" s="1"/>
      <c r="B24" s="36"/>
      <c r="C24" s="154"/>
      <c r="D24" s="17">
        <v>100000</v>
      </c>
      <c r="E24" s="18">
        <f t="shared" si="0"/>
        <v>2751</v>
      </c>
      <c r="F24" s="8">
        <f t="shared" si="1"/>
        <v>7336</v>
      </c>
      <c r="G24" s="91"/>
      <c r="H24" s="66"/>
      <c r="I24" s="66"/>
      <c r="J24" s="92"/>
      <c r="M24" s="60"/>
    </row>
    <row r="25" spans="1:10" ht="13.5">
      <c r="A25" s="1"/>
      <c r="B25" s="36"/>
      <c r="C25" s="154"/>
      <c r="D25" s="17">
        <v>200000</v>
      </c>
      <c r="E25" s="18">
        <f t="shared" si="0"/>
        <v>3891</v>
      </c>
      <c r="F25" s="8">
        <f t="shared" si="1"/>
        <v>10376</v>
      </c>
      <c r="G25" s="91"/>
      <c r="H25" s="66"/>
      <c r="I25" s="66"/>
      <c r="J25" s="92"/>
    </row>
    <row r="26" spans="1:10" ht="13.5">
      <c r="A26" s="1"/>
      <c r="B26" s="36"/>
      <c r="C26" s="154"/>
      <c r="D26" s="17">
        <v>500000</v>
      </c>
      <c r="E26" s="18">
        <f t="shared" si="0"/>
        <v>6153</v>
      </c>
      <c r="F26" s="8">
        <f t="shared" si="1"/>
        <v>16408</v>
      </c>
      <c r="G26" s="91"/>
      <c r="H26" s="52" t="s">
        <v>30</v>
      </c>
      <c r="I26" s="66"/>
      <c r="J26" s="92"/>
    </row>
    <row r="27" spans="1:10" ht="14.25" thickBot="1">
      <c r="A27" s="1"/>
      <c r="B27" s="37"/>
      <c r="C27" s="150"/>
      <c r="D27" s="17">
        <v>1000000</v>
      </c>
      <c r="E27" s="18">
        <f t="shared" si="0"/>
        <v>8700</v>
      </c>
      <c r="F27" s="8">
        <f t="shared" si="1"/>
        <v>23200</v>
      </c>
      <c r="G27" s="91"/>
      <c r="H27" s="66"/>
      <c r="I27" s="66"/>
      <c r="J27" s="92"/>
    </row>
    <row r="28" spans="1:10" ht="13.5">
      <c r="A28" s="1"/>
      <c r="B28" s="37"/>
      <c r="C28" s="150"/>
      <c r="D28" s="17">
        <v>2000000</v>
      </c>
      <c r="E28" s="18">
        <f t="shared" si="0"/>
        <v>12303</v>
      </c>
      <c r="F28" s="8">
        <f t="shared" si="1"/>
        <v>32808</v>
      </c>
      <c r="G28" s="91"/>
      <c r="H28" s="107" t="s">
        <v>27</v>
      </c>
      <c r="I28" s="108"/>
      <c r="J28" s="109"/>
    </row>
    <row r="29" spans="1:10" ht="14.25" thickBot="1">
      <c r="A29" s="1"/>
      <c r="B29" s="37"/>
      <c r="C29" s="150"/>
      <c r="D29" s="17">
        <v>5000000</v>
      </c>
      <c r="E29" s="18">
        <f t="shared" si="0"/>
        <v>19452</v>
      </c>
      <c r="F29" s="8">
        <f t="shared" si="1"/>
        <v>51872</v>
      </c>
      <c r="G29" s="91"/>
      <c r="H29" s="110" t="s">
        <v>28</v>
      </c>
      <c r="I29" s="111"/>
      <c r="J29" s="112"/>
    </row>
    <row r="30" spans="1:10" ht="14.25" thickBot="1">
      <c r="A30" s="1"/>
      <c r="B30" s="37"/>
      <c r="C30" s="150"/>
      <c r="D30" s="17">
        <v>10000000</v>
      </c>
      <c r="E30" s="18">
        <f t="shared" si="0"/>
        <v>27510</v>
      </c>
      <c r="F30" s="8">
        <f t="shared" si="1"/>
        <v>73360</v>
      </c>
      <c r="G30" s="91"/>
      <c r="H30" s="105"/>
      <c r="I30" s="105"/>
      <c r="J30" s="106"/>
    </row>
    <row r="31" spans="1:10" ht="13.5">
      <c r="A31" s="1"/>
      <c r="B31" s="37"/>
      <c r="C31" s="150"/>
      <c r="D31" s="17">
        <v>20000000</v>
      </c>
      <c r="E31" s="18">
        <f t="shared" si="0"/>
        <v>38907</v>
      </c>
      <c r="F31" s="8">
        <f t="shared" si="1"/>
        <v>103752</v>
      </c>
      <c r="G31" s="91"/>
      <c r="H31" s="113" t="s">
        <v>25</v>
      </c>
      <c r="I31" s="114"/>
      <c r="J31" s="115"/>
    </row>
    <row r="32" spans="1:10" ht="13.5">
      <c r="A32" s="1"/>
      <c r="B32" s="38" t="s">
        <v>0</v>
      </c>
      <c r="C32" s="91"/>
      <c r="D32" s="17">
        <v>50000000</v>
      </c>
      <c r="E32" s="18">
        <f t="shared" si="0"/>
        <v>61518</v>
      </c>
      <c r="F32" s="8">
        <f t="shared" si="1"/>
        <v>164048</v>
      </c>
      <c r="G32" s="91"/>
      <c r="H32" s="116" t="s">
        <v>26</v>
      </c>
      <c r="I32" s="117"/>
      <c r="J32" s="118"/>
    </row>
    <row r="33" spans="1:10" ht="14.25" thickBot="1">
      <c r="A33" s="1"/>
      <c r="B33" s="38" t="s">
        <v>0</v>
      </c>
      <c r="C33" s="91"/>
      <c r="D33" s="17">
        <v>100000000</v>
      </c>
      <c r="E33" s="18">
        <f t="shared" si="0"/>
        <v>86997</v>
      </c>
      <c r="F33" s="8">
        <f t="shared" si="1"/>
        <v>231992</v>
      </c>
      <c r="G33" s="91"/>
      <c r="H33" s="119" t="s">
        <v>29</v>
      </c>
      <c r="I33" s="120"/>
      <c r="J33" s="121"/>
    </row>
    <row r="34" spans="1:10" ht="13.5">
      <c r="A34" s="1"/>
      <c r="B34" s="38" t="s">
        <v>0</v>
      </c>
      <c r="C34" s="91"/>
      <c r="D34" s="17">
        <v>150000000</v>
      </c>
      <c r="E34" s="18">
        <f t="shared" si="0"/>
        <v>106551</v>
      </c>
      <c r="F34" s="8">
        <f t="shared" si="1"/>
        <v>284136</v>
      </c>
      <c r="G34" s="91"/>
      <c r="H34" s="66"/>
      <c r="I34" s="66"/>
      <c r="J34" s="92"/>
    </row>
    <row r="35" spans="1:10" ht="13.5">
      <c r="A35" s="1"/>
      <c r="B35" s="38" t="s">
        <v>0</v>
      </c>
      <c r="C35" s="91"/>
      <c r="D35" s="17">
        <v>200000000</v>
      </c>
      <c r="E35" s="18">
        <f t="shared" si="0"/>
        <v>123033</v>
      </c>
      <c r="F35" s="8">
        <f t="shared" si="1"/>
        <v>328088</v>
      </c>
      <c r="G35" s="91"/>
      <c r="H35" s="66"/>
      <c r="I35" s="66"/>
      <c r="J35" s="92"/>
    </row>
    <row r="36" spans="1:10" ht="13.5">
      <c r="A36" s="1"/>
      <c r="B36" s="38" t="s">
        <v>0</v>
      </c>
      <c r="C36" s="91"/>
      <c r="D36" s="17">
        <v>250000000</v>
      </c>
      <c r="E36" s="18">
        <f t="shared" si="0"/>
        <v>137556</v>
      </c>
      <c r="F36" s="8">
        <f t="shared" si="1"/>
        <v>366816</v>
      </c>
      <c r="G36" s="91"/>
      <c r="H36" s="66" t="s">
        <v>0</v>
      </c>
      <c r="I36" s="66"/>
      <c r="J36" s="92"/>
    </row>
    <row r="37" spans="1:10" ht="13.5">
      <c r="A37" s="1"/>
      <c r="B37" s="38" t="s">
        <v>0</v>
      </c>
      <c r="C37" s="91"/>
      <c r="D37" s="17">
        <v>300000000</v>
      </c>
      <c r="E37" s="18">
        <f t="shared" si="0"/>
        <v>150684</v>
      </c>
      <c r="F37" s="8">
        <f t="shared" si="1"/>
        <v>401824</v>
      </c>
      <c r="G37" s="91"/>
      <c r="H37" s="93" t="s">
        <v>0</v>
      </c>
      <c r="I37" s="93" t="s">
        <v>0</v>
      </c>
      <c r="J37" s="92" t="s">
        <v>0</v>
      </c>
    </row>
    <row r="38" spans="1:10" ht="14.25" thickBot="1">
      <c r="A38" s="1"/>
      <c r="B38" s="38" t="s">
        <v>0</v>
      </c>
      <c r="C38" s="91"/>
      <c r="D38" s="17">
        <v>400000000</v>
      </c>
      <c r="E38" s="18">
        <f>ROUND(($B$16*SQRT(D38*$D$11*$D$12*3)/5)/20,0)*3</f>
        <v>173997</v>
      </c>
      <c r="F38" s="8">
        <f>ROUND(($B$16*SQRT(D38*$D$11*$D$12*3)/5)/20,0)*8</f>
        <v>463992</v>
      </c>
      <c r="G38" s="91"/>
      <c r="H38" s="66"/>
      <c r="I38" s="66"/>
      <c r="J38" s="92"/>
    </row>
    <row r="39" spans="2:10" ht="14.25" hidden="1" thickBot="1">
      <c r="B39" s="122">
        <v>3.348549E-07</v>
      </c>
      <c r="C39" s="175"/>
      <c r="G39" s="91"/>
      <c r="H39" s="66"/>
      <c r="I39" s="66"/>
      <c r="J39" s="92"/>
    </row>
    <row r="40" spans="2:10" ht="13.5">
      <c r="B40" s="123" t="s">
        <v>0</v>
      </c>
      <c r="C40" s="123"/>
      <c r="D40" s="123"/>
      <c r="E40" s="123"/>
      <c r="F40" s="125"/>
      <c r="G40" s="125"/>
      <c r="H40" s="125"/>
      <c r="I40" s="125"/>
      <c r="J40" s="125"/>
    </row>
    <row r="41" spans="2:3" ht="13.5">
      <c r="B41" s="5" t="s">
        <v>44</v>
      </c>
      <c r="C41" s="5"/>
    </row>
  </sheetData>
  <sheetProtection sheet="1" selectLockedCells="1"/>
  <mergeCells count="2">
    <mergeCell ref="H3:J3"/>
    <mergeCell ref="H4:J9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0.42578125" style="2" customWidth="1"/>
    <col min="2" max="2" width="27.8515625" style="2" customWidth="1"/>
    <col min="3" max="3" width="3.00390625" style="2" customWidth="1"/>
    <col min="4" max="4" width="22.421875" style="2" customWidth="1"/>
    <col min="5" max="5" width="22.8515625" style="2" bestFit="1" customWidth="1"/>
    <col min="6" max="6" width="3.421875" style="2" customWidth="1"/>
    <col min="7" max="7" width="16.421875" style="2" customWidth="1"/>
    <col min="8" max="8" width="19.140625" style="2" customWidth="1"/>
    <col min="9" max="9" width="25.421875" style="2" customWidth="1"/>
    <col min="10" max="10" width="20.140625" style="2" bestFit="1" customWidth="1"/>
    <col min="11" max="11" width="21.140625" style="2" customWidth="1"/>
    <col min="12" max="12" width="17.421875" style="2" customWidth="1"/>
    <col min="13" max="13" width="16.00390625" style="2" customWidth="1"/>
    <col min="14" max="14" width="13.57421875" style="2" customWidth="1"/>
    <col min="15" max="15" width="23.140625" style="2" bestFit="1" customWidth="1"/>
    <col min="16" max="16" width="2.421875" style="2" customWidth="1"/>
    <col min="17" max="17" width="23.140625" style="2" bestFit="1" customWidth="1"/>
    <col min="18" max="18" width="15.421875" style="2" bestFit="1" customWidth="1"/>
    <col min="19" max="19" width="13.140625" style="2" bestFit="1" customWidth="1"/>
    <col min="20" max="20" width="14.140625" style="2" bestFit="1" customWidth="1"/>
    <col min="21" max="16384" width="9.140625" style="2" customWidth="1"/>
  </cols>
  <sheetData>
    <row r="1" spans="1:13" ht="23.25" thickBot="1">
      <c r="A1" s="1"/>
      <c r="B1" s="25" t="s">
        <v>42</v>
      </c>
      <c r="C1" s="25"/>
      <c r="D1" s="25"/>
      <c r="E1" s="25"/>
      <c r="F1" s="25"/>
      <c r="G1" s="1"/>
      <c r="H1" s="1"/>
      <c r="I1" s="1"/>
      <c r="J1" s="1"/>
      <c r="K1" s="92"/>
      <c r="M1" s="27" t="s">
        <v>0</v>
      </c>
    </row>
    <row r="2" spans="1:13" ht="21" customHeight="1" thickBot="1">
      <c r="A2" s="1"/>
      <c r="B2" s="80" t="s">
        <v>18</v>
      </c>
      <c r="C2" s="186" t="s">
        <v>46</v>
      </c>
      <c r="D2" s="188" t="s">
        <v>53</v>
      </c>
      <c r="E2" s="129" t="s">
        <v>0</v>
      </c>
      <c r="F2" s="188"/>
      <c r="G2" s="188"/>
      <c r="H2" s="129"/>
      <c r="I2" s="185">
        <f>IF(ISTEXT(C2),1,0)+IF(ISTEXT(C3),1,0)+IF(ISTEXT(C4),1,0)+IF(ISTEXT(C5),1,0)+IF(ISTEXT(C7),1,0)+IF(ISTEXT(F2),1,0)+IF(ISTEXT(F3),1,0)+IF(ISTEXT(F4),1,0)+IF(ISTEXT(F5),1,0)</f>
        <v>1</v>
      </c>
      <c r="J2" s="146"/>
      <c r="K2" s="92"/>
      <c r="M2" s="27"/>
    </row>
    <row r="3" spans="1:13" ht="18" customHeight="1" thickBot="1">
      <c r="A3" s="1"/>
      <c r="B3" s="68" t="s">
        <v>31</v>
      </c>
      <c r="C3" s="187"/>
      <c r="D3" s="188" t="s">
        <v>54</v>
      </c>
      <c r="E3" s="129" t="s">
        <v>0</v>
      </c>
      <c r="F3" s="188"/>
      <c r="G3" s="188"/>
      <c r="H3" s="129"/>
      <c r="I3" s="145"/>
      <c r="J3" s="145" t="s">
        <v>24</v>
      </c>
      <c r="K3" s="143"/>
      <c r="M3" s="27"/>
    </row>
    <row r="4" spans="1:13" ht="19.5" customHeight="1" thickBot="1">
      <c r="A4" s="1"/>
      <c r="B4" s="68"/>
      <c r="C4" s="187"/>
      <c r="D4" s="188" t="s">
        <v>57</v>
      </c>
      <c r="E4" s="129"/>
      <c r="F4" s="188"/>
      <c r="G4" s="188"/>
      <c r="H4" s="129"/>
      <c r="I4" s="204" t="s">
        <v>39</v>
      </c>
      <c r="J4" s="204"/>
      <c r="K4" s="220"/>
      <c r="M4" s="27"/>
    </row>
    <row r="5" spans="1:17" ht="18" customHeight="1" thickBot="1">
      <c r="A5" s="1"/>
      <c r="B5" s="68" t="s">
        <v>0</v>
      </c>
      <c r="C5" s="187"/>
      <c r="D5" s="188" t="s">
        <v>55</v>
      </c>
      <c r="E5" s="129"/>
      <c r="F5" s="188"/>
      <c r="G5" s="188"/>
      <c r="H5" s="129"/>
      <c r="I5" s="204"/>
      <c r="J5" s="204"/>
      <c r="K5" s="220"/>
      <c r="Q5" s="4"/>
    </row>
    <row r="6" spans="1:17" ht="18" customHeight="1" thickBot="1">
      <c r="A6" s="1"/>
      <c r="B6" s="68"/>
      <c r="C6" s="187"/>
      <c r="D6" s="188" t="s">
        <v>56</v>
      </c>
      <c r="E6" s="129"/>
      <c r="F6" s="188"/>
      <c r="G6" s="188"/>
      <c r="H6" s="129"/>
      <c r="I6" s="192"/>
      <c r="J6" s="192"/>
      <c r="K6" s="193"/>
      <c r="Q6" s="4"/>
    </row>
    <row r="7" spans="1:17" ht="19.5" customHeight="1">
      <c r="A7" s="1"/>
      <c r="B7" s="79" t="s">
        <v>12</v>
      </c>
      <c r="C7" s="129"/>
      <c r="D7" s="129"/>
      <c r="E7" s="129"/>
      <c r="F7" s="184"/>
      <c r="G7" s="221"/>
      <c r="H7" s="216"/>
      <c r="I7" s="1"/>
      <c r="J7" s="48" t="s">
        <v>0</v>
      </c>
      <c r="K7" s="92"/>
      <c r="Q7" s="4"/>
    </row>
    <row r="8" spans="1:11" ht="18.75" customHeight="1" hidden="1" thickBot="1">
      <c r="A8" s="1"/>
      <c r="B8" s="39">
        <f>B38</f>
        <v>1.904376E-06</v>
      </c>
      <c r="C8" s="177"/>
      <c r="D8" s="210" t="s">
        <v>32</v>
      </c>
      <c r="E8" s="211"/>
      <c r="F8" s="180"/>
      <c r="G8" s="221" t="s">
        <v>45</v>
      </c>
      <c r="H8" s="216"/>
      <c r="I8" s="21"/>
      <c r="J8" s="67"/>
      <c r="K8" s="92"/>
    </row>
    <row r="9" spans="1:11" ht="20.25" customHeight="1" thickBot="1">
      <c r="A9" s="1"/>
      <c r="B9" s="20" t="s">
        <v>11</v>
      </c>
      <c r="C9" s="129"/>
      <c r="D9" s="215"/>
      <c r="E9" s="216"/>
      <c r="F9" s="179"/>
      <c r="G9" s="221" t="s">
        <v>0</v>
      </c>
      <c r="H9" s="216"/>
      <c r="I9" s="24"/>
      <c r="J9" s="66"/>
      <c r="K9" s="92"/>
    </row>
    <row r="10" spans="1:13" ht="14.25" thickBot="1">
      <c r="A10" s="1"/>
      <c r="B10" s="13" t="s">
        <v>8</v>
      </c>
      <c r="C10" s="101"/>
      <c r="D10" s="139">
        <v>500</v>
      </c>
      <c r="E10" s="42" t="s">
        <v>1</v>
      </c>
      <c r="F10" s="181"/>
      <c r="G10" s="43" t="s">
        <v>1</v>
      </c>
      <c r="H10" s="61" t="s">
        <v>13</v>
      </c>
      <c r="I10" s="76"/>
      <c r="J10" s="66"/>
      <c r="K10" s="92"/>
      <c r="M10" s="2" t="s">
        <v>0</v>
      </c>
    </row>
    <row r="11" spans="1:11" ht="14.25" thickBot="1">
      <c r="A11" s="1"/>
      <c r="B11" s="14" t="s">
        <v>41</v>
      </c>
      <c r="C11" s="102"/>
      <c r="D11" s="139">
        <v>500</v>
      </c>
      <c r="E11" s="26" t="s">
        <v>2</v>
      </c>
      <c r="F11" s="26"/>
      <c r="G11" s="10" t="s">
        <v>3</v>
      </c>
      <c r="H11" s="23" t="s">
        <v>0</v>
      </c>
      <c r="I11" s="128" t="s">
        <v>15</v>
      </c>
      <c r="J11" s="48" t="s">
        <v>0</v>
      </c>
      <c r="K11" s="92"/>
    </row>
    <row r="12" spans="1:13" ht="14.25" thickBot="1">
      <c r="A12" s="1"/>
      <c r="B12" s="28" t="s">
        <v>5</v>
      </c>
      <c r="C12" s="102"/>
      <c r="D12" s="140">
        <v>1000000</v>
      </c>
      <c r="E12" s="29">
        <f>ROUND(($B$15*SQRT(D12*$D$10*$D$11*3)/5)/20,0)*3</f>
        <v>1980</v>
      </c>
      <c r="F12" s="29"/>
      <c r="G12" s="29">
        <f>ROUND(($B$15*SQRT(D12*$D$10*$D$11*3)/5)/20,0)*8</f>
        <v>5280</v>
      </c>
      <c r="H12" s="30">
        <f>SUM(E12:G12)</f>
        <v>7260</v>
      </c>
      <c r="I12" s="78">
        <f>H12/D13</f>
        <v>2.904E-08</v>
      </c>
      <c r="J12" s="48" t="s">
        <v>0</v>
      </c>
      <c r="K12" s="92"/>
      <c r="L12" s="72" t="s">
        <v>0</v>
      </c>
      <c r="M12" s="71" t="s">
        <v>0</v>
      </c>
    </row>
    <row r="13" spans="1:11" ht="14.25" thickBot="1">
      <c r="A13" s="1"/>
      <c r="B13" s="6" t="s">
        <v>7</v>
      </c>
      <c r="C13" s="148"/>
      <c r="D13" s="7">
        <f>D10*D11*D12*I2</f>
        <v>250000000000</v>
      </c>
      <c r="E13" s="24"/>
      <c r="F13" s="24"/>
      <c r="G13" s="24"/>
      <c r="H13" s="24"/>
      <c r="I13" s="76"/>
      <c r="J13" s="76"/>
      <c r="K13" s="92"/>
    </row>
    <row r="14" spans="1:11" ht="15.75" thickBot="1">
      <c r="A14" s="1"/>
      <c r="B14" s="31" t="s">
        <v>10</v>
      </c>
      <c r="C14" s="40"/>
      <c r="D14" s="40"/>
      <c r="E14" s="22" t="s">
        <v>0</v>
      </c>
      <c r="F14" s="22"/>
      <c r="G14" s="22" t="s">
        <v>0</v>
      </c>
      <c r="H14" s="52" t="s">
        <v>0</v>
      </c>
      <c r="I14" s="52" t="s">
        <v>0</v>
      </c>
      <c r="J14" s="52" t="s">
        <v>0</v>
      </c>
      <c r="K14" s="92"/>
    </row>
    <row r="15" spans="1:11" ht="39" thickBot="1">
      <c r="A15" s="1"/>
      <c r="B15" s="73">
        <f>B8*40000</f>
        <v>0.07617504</v>
      </c>
      <c r="C15" s="174"/>
      <c r="D15" s="19" t="s">
        <v>6</v>
      </c>
      <c r="E15" s="11" t="s">
        <v>4</v>
      </c>
      <c r="F15" s="182"/>
      <c r="G15" s="49" t="s">
        <v>9</v>
      </c>
      <c r="H15" s="91" t="s">
        <v>0</v>
      </c>
      <c r="I15" s="97" t="s">
        <v>22</v>
      </c>
      <c r="J15" s="52" t="s">
        <v>0</v>
      </c>
      <c r="K15" s="92"/>
    </row>
    <row r="16" spans="1:11" ht="14.25" thickBot="1">
      <c r="A16" s="1"/>
      <c r="B16" s="32"/>
      <c r="C16" s="91"/>
      <c r="D16" s="15">
        <v>500</v>
      </c>
      <c r="E16" s="18">
        <f>ROUND(($B$15*SQRT(D16*$D$10*$D$11*3)/5)/20,0)*3</f>
        <v>45</v>
      </c>
      <c r="F16" s="183"/>
      <c r="G16" s="8">
        <f>ROUND(($B$15*SQRT(D16*$D$10*$D$11*3)/5)/20,0)*8</f>
        <v>120</v>
      </c>
      <c r="H16" s="91"/>
      <c r="I16" s="100" t="s">
        <v>7</v>
      </c>
      <c r="J16" s="140">
        <v>250000000000</v>
      </c>
      <c r="K16" s="92"/>
    </row>
    <row r="17" spans="1:11" ht="13.5">
      <c r="A17" s="1"/>
      <c r="B17" s="33"/>
      <c r="C17" s="151"/>
      <c r="D17" s="16">
        <v>1000</v>
      </c>
      <c r="E17" s="18">
        <f aca="true" t="shared" si="0" ref="E17:E37">ROUND(($B$15*SQRT(D17*$D$10*$D$11*3)/5)/20,0)*3</f>
        <v>63</v>
      </c>
      <c r="F17" s="183"/>
      <c r="G17" s="8">
        <f aca="true" t="shared" si="1" ref="G17:G37">ROUND(($B$15*SQRT(D17*$D$10*$D$11*3)/5)/20,0)*8</f>
        <v>168</v>
      </c>
      <c r="H17" s="91"/>
      <c r="I17" s="53" t="s">
        <v>1</v>
      </c>
      <c r="J17" s="54" t="s">
        <v>1</v>
      </c>
      <c r="K17" s="55" t="s">
        <v>1</v>
      </c>
    </row>
    <row r="18" spans="1:11" ht="14.25" thickBot="1">
      <c r="A18" s="1"/>
      <c r="B18" s="34"/>
      <c r="C18" s="152"/>
      <c r="D18" s="16">
        <v>2000</v>
      </c>
      <c r="E18" s="18">
        <f t="shared" si="0"/>
        <v>90</v>
      </c>
      <c r="F18" s="183"/>
      <c r="G18" s="8">
        <f t="shared" si="1"/>
        <v>240</v>
      </c>
      <c r="H18" s="91"/>
      <c r="I18" s="98" t="s">
        <v>2</v>
      </c>
      <c r="J18" s="57" t="s">
        <v>3</v>
      </c>
      <c r="K18" s="58" t="s">
        <v>23</v>
      </c>
    </row>
    <row r="19" spans="1:11" ht="15" customHeight="1" thickBot="1">
      <c r="A19" s="1"/>
      <c r="B19" s="35"/>
      <c r="C19" s="153"/>
      <c r="D19" s="16">
        <v>5000</v>
      </c>
      <c r="E19" s="18">
        <f t="shared" si="0"/>
        <v>141</v>
      </c>
      <c r="F19" s="183"/>
      <c r="G19" s="8">
        <f t="shared" si="1"/>
        <v>376</v>
      </c>
      <c r="H19" s="91"/>
      <c r="I19" s="99">
        <f>ROUND(($B$15*SQRT(J16*3)/5)/20,0)*3</f>
        <v>1980</v>
      </c>
      <c r="J19" s="29">
        <f>ROUND(($B$15*SQRT(J16*3)/5)/20,0)*8</f>
        <v>5280</v>
      </c>
      <c r="K19" s="30">
        <f>SUM(I19:J19)</f>
        <v>7260</v>
      </c>
    </row>
    <row r="20" spans="1:11" ht="13.5">
      <c r="A20" s="1"/>
      <c r="B20" s="36"/>
      <c r="C20" s="154"/>
      <c r="D20" s="17">
        <v>10000</v>
      </c>
      <c r="E20" s="18">
        <f t="shared" si="0"/>
        <v>198</v>
      </c>
      <c r="F20" s="183"/>
      <c r="G20" s="8">
        <f t="shared" si="1"/>
        <v>528</v>
      </c>
      <c r="H20" s="91"/>
      <c r="I20" s="66"/>
      <c r="J20" s="66"/>
      <c r="K20" s="92"/>
    </row>
    <row r="21" spans="1:11" ht="13.5">
      <c r="A21" s="1"/>
      <c r="B21" s="36"/>
      <c r="C21" s="154"/>
      <c r="D21" s="17">
        <v>20000</v>
      </c>
      <c r="E21" s="18">
        <f t="shared" si="0"/>
        <v>279</v>
      </c>
      <c r="F21" s="183"/>
      <c r="G21" s="8">
        <f t="shared" si="1"/>
        <v>744</v>
      </c>
      <c r="H21" s="91"/>
      <c r="I21" s="66"/>
      <c r="J21" s="66"/>
      <c r="K21" s="92"/>
    </row>
    <row r="22" spans="1:11" ht="13.5">
      <c r="A22" s="1"/>
      <c r="B22" s="36"/>
      <c r="C22" s="154"/>
      <c r="D22" s="17">
        <v>50000</v>
      </c>
      <c r="E22" s="18">
        <f t="shared" si="0"/>
        <v>444</v>
      </c>
      <c r="F22" s="183"/>
      <c r="G22" s="8">
        <f t="shared" si="1"/>
        <v>1184</v>
      </c>
      <c r="H22" s="91"/>
      <c r="I22" s="66"/>
      <c r="J22" s="66"/>
      <c r="K22" s="92"/>
    </row>
    <row r="23" spans="1:14" ht="13.5">
      <c r="A23" s="1"/>
      <c r="B23" s="36"/>
      <c r="C23" s="154"/>
      <c r="D23" s="17">
        <v>100000</v>
      </c>
      <c r="E23" s="18">
        <f t="shared" si="0"/>
        <v>627</v>
      </c>
      <c r="F23" s="183"/>
      <c r="G23" s="8">
        <f t="shared" si="1"/>
        <v>1672</v>
      </c>
      <c r="H23" s="91"/>
      <c r="I23" s="66"/>
      <c r="J23" s="66"/>
      <c r="K23" s="92"/>
      <c r="N23" s="62" t="s">
        <v>0</v>
      </c>
    </row>
    <row r="24" spans="1:11" ht="13.5">
      <c r="A24" s="1"/>
      <c r="B24" s="36"/>
      <c r="C24" s="154"/>
      <c r="D24" s="17">
        <v>200000</v>
      </c>
      <c r="E24" s="18">
        <f t="shared" si="0"/>
        <v>885</v>
      </c>
      <c r="F24" s="183"/>
      <c r="G24" s="8">
        <f t="shared" si="1"/>
        <v>2360</v>
      </c>
      <c r="H24" s="91"/>
      <c r="I24" s="66"/>
      <c r="J24" s="66"/>
      <c r="K24" s="92"/>
    </row>
    <row r="25" spans="1:11" ht="13.5">
      <c r="A25" s="1"/>
      <c r="B25" s="36"/>
      <c r="C25" s="154"/>
      <c r="D25" s="17">
        <v>500000</v>
      </c>
      <c r="E25" s="18">
        <f t="shared" si="0"/>
        <v>1398</v>
      </c>
      <c r="F25" s="183"/>
      <c r="G25" s="8">
        <f t="shared" si="1"/>
        <v>3728</v>
      </c>
      <c r="H25" s="91"/>
      <c r="I25" s="52" t="s">
        <v>30</v>
      </c>
      <c r="J25" s="66"/>
      <c r="K25" s="92"/>
    </row>
    <row r="26" spans="1:11" ht="14.25" thickBot="1">
      <c r="A26" s="1"/>
      <c r="B26" s="36"/>
      <c r="C26" s="154"/>
      <c r="D26" s="17">
        <v>1000000</v>
      </c>
      <c r="E26" s="18">
        <f t="shared" si="0"/>
        <v>1980</v>
      </c>
      <c r="F26" s="183"/>
      <c r="G26" s="8">
        <f t="shared" si="1"/>
        <v>5280</v>
      </c>
      <c r="H26" s="91"/>
      <c r="I26" s="52" t="s">
        <v>0</v>
      </c>
      <c r="J26" s="66"/>
      <c r="K26" s="92"/>
    </row>
    <row r="27" spans="1:11" ht="13.5">
      <c r="A27" s="1"/>
      <c r="B27" s="37"/>
      <c r="C27" s="150"/>
      <c r="D27" s="17">
        <v>2000000</v>
      </c>
      <c r="E27" s="18">
        <f t="shared" si="0"/>
        <v>2799</v>
      </c>
      <c r="F27" s="183"/>
      <c r="G27" s="8">
        <f t="shared" si="1"/>
        <v>7464</v>
      </c>
      <c r="H27" s="91"/>
      <c r="I27" s="217" t="s">
        <v>33</v>
      </c>
      <c r="J27" s="218"/>
      <c r="K27" s="219"/>
    </row>
    <row r="28" spans="1:11" ht="14.25" thickBot="1">
      <c r="A28" s="1"/>
      <c r="B28" s="37"/>
      <c r="C28" s="150"/>
      <c r="D28" s="17">
        <v>5000000</v>
      </c>
      <c r="E28" s="18">
        <f t="shared" si="0"/>
        <v>4425</v>
      </c>
      <c r="F28" s="183"/>
      <c r="G28" s="8">
        <f t="shared" si="1"/>
        <v>11800</v>
      </c>
      <c r="H28" s="91"/>
      <c r="I28" s="212" t="s">
        <v>28</v>
      </c>
      <c r="J28" s="213"/>
      <c r="K28" s="214"/>
    </row>
    <row r="29" spans="1:11" ht="14.25" thickBot="1">
      <c r="A29" s="1"/>
      <c r="B29" s="37"/>
      <c r="C29" s="150"/>
      <c r="D29" s="17">
        <v>10000000</v>
      </c>
      <c r="E29" s="18">
        <f t="shared" si="0"/>
        <v>6258</v>
      </c>
      <c r="F29" s="183"/>
      <c r="G29" s="8">
        <f t="shared" si="1"/>
        <v>16688</v>
      </c>
      <c r="H29" s="91"/>
      <c r="I29" s="52" t="s">
        <v>0</v>
      </c>
      <c r="J29" s="66"/>
      <c r="K29" s="92"/>
    </row>
    <row r="30" spans="1:11" ht="13.5">
      <c r="A30" s="1"/>
      <c r="B30" s="36" t="s">
        <v>0</v>
      </c>
      <c r="C30" s="154"/>
      <c r="D30" s="17">
        <v>20000000</v>
      </c>
      <c r="E30" s="18">
        <f t="shared" si="0"/>
        <v>8850</v>
      </c>
      <c r="F30" s="183"/>
      <c r="G30" s="8">
        <f t="shared" si="1"/>
        <v>23600</v>
      </c>
      <c r="H30" s="91"/>
      <c r="I30" s="130" t="s">
        <v>25</v>
      </c>
      <c r="J30" s="131"/>
      <c r="K30" s="132"/>
    </row>
    <row r="31" spans="1:11" ht="13.5">
      <c r="A31" s="1"/>
      <c r="B31" s="37"/>
      <c r="C31" s="150"/>
      <c r="D31" s="17">
        <v>50000000</v>
      </c>
      <c r="E31" s="18">
        <f t="shared" si="0"/>
        <v>13995</v>
      </c>
      <c r="F31" s="183"/>
      <c r="G31" s="8">
        <f t="shared" si="1"/>
        <v>37320</v>
      </c>
      <c r="H31" s="91"/>
      <c r="I31" s="133" t="s">
        <v>26</v>
      </c>
      <c r="J31" s="134"/>
      <c r="K31" s="135"/>
    </row>
    <row r="32" spans="1:11" ht="14.25" thickBot="1">
      <c r="A32" s="1"/>
      <c r="B32" s="38"/>
      <c r="C32" s="91"/>
      <c r="D32" s="17">
        <v>100000000</v>
      </c>
      <c r="E32" s="18">
        <f t="shared" si="0"/>
        <v>19791</v>
      </c>
      <c r="F32" s="183"/>
      <c r="G32" s="8">
        <f t="shared" si="1"/>
        <v>52776</v>
      </c>
      <c r="H32" s="91"/>
      <c r="I32" s="136" t="s">
        <v>34</v>
      </c>
      <c r="J32" s="137"/>
      <c r="K32" s="138"/>
    </row>
    <row r="33" spans="1:11" ht="13.5">
      <c r="A33" s="1"/>
      <c r="B33" s="38" t="s">
        <v>0</v>
      </c>
      <c r="C33" s="91"/>
      <c r="D33" s="17">
        <v>150000000</v>
      </c>
      <c r="E33" s="18">
        <f t="shared" si="0"/>
        <v>24240</v>
      </c>
      <c r="F33" s="183"/>
      <c r="G33" s="8">
        <f t="shared" si="1"/>
        <v>64640</v>
      </c>
      <c r="H33" s="91"/>
      <c r="I33" s="66"/>
      <c r="J33" s="66"/>
      <c r="K33" s="92"/>
    </row>
    <row r="34" spans="1:11" ht="13.5">
      <c r="A34" s="1"/>
      <c r="B34" s="38" t="s">
        <v>0</v>
      </c>
      <c r="C34" s="91"/>
      <c r="D34" s="17">
        <v>200000000</v>
      </c>
      <c r="E34" s="18">
        <f t="shared" si="0"/>
        <v>27987</v>
      </c>
      <c r="F34" s="183"/>
      <c r="G34" s="8">
        <f t="shared" si="1"/>
        <v>74632</v>
      </c>
      <c r="H34" s="91"/>
      <c r="I34" s="66" t="s">
        <v>0</v>
      </c>
      <c r="J34" s="66"/>
      <c r="K34" s="92"/>
    </row>
    <row r="35" spans="1:11" ht="13.5">
      <c r="A35" s="1"/>
      <c r="B35" s="38" t="s">
        <v>0</v>
      </c>
      <c r="C35" s="91"/>
      <c r="D35" s="17">
        <v>250000000</v>
      </c>
      <c r="E35" s="18">
        <f t="shared" si="0"/>
        <v>31293</v>
      </c>
      <c r="F35" s="183"/>
      <c r="G35" s="8">
        <f t="shared" si="1"/>
        <v>83448</v>
      </c>
      <c r="H35" s="91"/>
      <c r="I35" s="93" t="s">
        <v>0</v>
      </c>
      <c r="J35" s="93" t="s">
        <v>0</v>
      </c>
      <c r="K35" s="92" t="s">
        <v>0</v>
      </c>
    </row>
    <row r="36" spans="1:11" ht="13.5">
      <c r="A36" s="1"/>
      <c r="B36" s="38" t="s">
        <v>0</v>
      </c>
      <c r="C36" s="91"/>
      <c r="D36" s="17">
        <v>300000000</v>
      </c>
      <c r="E36" s="18">
        <f t="shared" si="0"/>
        <v>34278</v>
      </c>
      <c r="F36" s="183"/>
      <c r="G36" s="8">
        <f t="shared" si="1"/>
        <v>91408</v>
      </c>
      <c r="H36" s="91"/>
      <c r="I36" s="66"/>
      <c r="J36" s="66"/>
      <c r="K36" s="92"/>
    </row>
    <row r="37" spans="1:11" ht="14.25" thickBot="1">
      <c r="A37" s="1"/>
      <c r="B37" s="38" t="s">
        <v>0</v>
      </c>
      <c r="C37" s="91"/>
      <c r="D37" s="17">
        <v>400000000</v>
      </c>
      <c r="E37" s="18">
        <f t="shared" si="0"/>
        <v>39582</v>
      </c>
      <c r="F37" s="183"/>
      <c r="G37" s="8">
        <f t="shared" si="1"/>
        <v>105552</v>
      </c>
      <c r="H37" s="94"/>
      <c r="I37" s="95"/>
      <c r="J37" s="95"/>
      <c r="K37" s="96"/>
    </row>
    <row r="38" spans="1:10" ht="13.5" hidden="1">
      <c r="A38" s="63"/>
      <c r="B38" s="126">
        <v>1.904376E-06</v>
      </c>
      <c r="C38" s="178"/>
      <c r="D38" s="64"/>
      <c r="E38" s="64"/>
      <c r="F38" s="64"/>
      <c r="G38" s="64"/>
      <c r="H38" s="12"/>
      <c r="I38" s="12"/>
      <c r="J38" s="12"/>
    </row>
    <row r="39" spans="2:11" ht="13.5">
      <c r="B39" s="64"/>
      <c r="C39" s="64"/>
      <c r="D39" s="123"/>
      <c r="E39" s="123"/>
      <c r="F39" s="123"/>
      <c r="G39" s="64"/>
      <c r="K39" s="44" t="s">
        <v>0</v>
      </c>
    </row>
    <row r="40" spans="2:3" ht="13.5">
      <c r="B40" s="5" t="s">
        <v>44</v>
      </c>
      <c r="C40" s="5"/>
    </row>
  </sheetData>
  <sheetProtection sheet="1" selectLockedCells="1"/>
  <mergeCells count="8">
    <mergeCell ref="D8:E8"/>
    <mergeCell ref="I28:K28"/>
    <mergeCell ref="D9:E9"/>
    <mergeCell ref="I27:K27"/>
    <mergeCell ref="I4:K5"/>
    <mergeCell ref="G7:H7"/>
    <mergeCell ref="G8:H8"/>
    <mergeCell ref="G9:H9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Lantmäteriet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Fredriksson Carina</cp:lastModifiedBy>
  <cp:lastPrinted>2020-01-23T13:20:15Z</cp:lastPrinted>
  <dcterms:created xsi:type="dcterms:W3CDTF">2011-06-22T13:26:25Z</dcterms:created>
  <dcterms:modified xsi:type="dcterms:W3CDTF">2022-04-21T06:17:32Z</dcterms:modified>
  <cp:category/>
  <cp:version/>
  <cp:contentType/>
  <cp:contentStatus/>
</cp:coreProperties>
</file>